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weltbundesamt.at\Projekte\20000\21092_Klimacheck_EFRE\Intern\01_Fachliche_Umsetzung\AP4_Excel-Tool_Umsetzung\01_FINAL\"/>
    </mc:Choice>
  </mc:AlternateContent>
  <bookViews>
    <workbookView xWindow="0" yWindow="0" windowWidth="28800" windowHeight="14100" tabRatio="1000"/>
  </bookViews>
  <sheets>
    <sheet name="1 Einleitung" sheetId="26" r:id="rId1"/>
    <sheet name="2 Prüfcheck" sheetId="19" r:id="rId2"/>
    <sheet name="3 Vorhaben" sheetId="10" r:id="rId3"/>
    <sheet name="4.0 Anleitung Prüfcheck &amp; KN " sheetId="20" r:id="rId4"/>
    <sheet name="4.1 KlimaNeutralität Teil 1" sheetId="21" r:id="rId5"/>
    <sheet name="4.2 Kategorie A &amp; B" sheetId="22" r:id="rId6"/>
    <sheet name="4.3 Positivkriterien" sheetId="23" r:id="rId7"/>
    <sheet name="4.4 CO2-Fußabdruck" sheetId="24" r:id="rId8"/>
    <sheet name="5.0 Anleitung KWA - Teil 2" sheetId="1" r:id="rId9"/>
    <sheet name="5.1 Gravitativ" sheetId="13" r:id="rId10"/>
    <sheet name="5.2 Hydrologisch" sheetId="15" r:id="rId11"/>
    <sheet name="5.3 Wetter-Klimabezogen" sheetId="17" r:id="rId12"/>
    <sheet name="5.4 Glossar" sheetId="6" r:id="rId13"/>
    <sheet name="6 Ergebnis" sheetId="9" r:id="rId14"/>
    <sheet name="7 Dokumentation Detailanalyse" sheetId="25" r:id="rId15"/>
  </sheets>
  <definedNames>
    <definedName name="_xlnm.Print_Area" localSheetId="2">'3 Vorhaben'!$B$2:$J$20</definedName>
    <definedName name="_xlnm.Print_Area" localSheetId="9">'5.1 Gravitativ'!$B$2:$G$117</definedName>
    <definedName name="_xlnm.Print_Area" localSheetId="10">'5.2 Hydrologisch'!$B$2:$G$129</definedName>
    <definedName name="_xlnm.Print_Area" localSheetId="11">'5.3 Wetter-Klimabezogen'!$B$2:$G$230</definedName>
    <definedName name="_xlnm.Print_Area" localSheetId="13">'6 Ergebnis'!$B$2:$J$51</definedName>
    <definedName name="_xlnm.Print_Area" localSheetId="14">'7 Dokumentation Detailanalyse'!$B$2:$K$33</definedName>
    <definedName name="Link_1.1_Rutschungen">'5.4 Glossar'!$E$19</definedName>
    <definedName name="Link_1.1_Rutschungen_Maßnahmen">'5.4 Glossar'!$H$19</definedName>
    <definedName name="Link_1.1_Rutschungen_Risiken">'5.4 Glossar'!$G$19</definedName>
    <definedName name="Link_1.2_Steinschlag">'5.4 Glossar'!$E$20</definedName>
    <definedName name="Link_1.2_Steinschlag_Maßnahmen">'5.4 Glossar'!$H$20</definedName>
    <definedName name="Link_1.2_Steinschlag_Risiken">'5.4 Glossar'!$G$20</definedName>
    <definedName name="Link_1.3_Lawine">'5.4 Glossar'!$E$21</definedName>
    <definedName name="Link_1.3_Lawine_Maßnahmen">'5.4 Glossar'!$H$21</definedName>
    <definedName name="Link_1.3_Lawine_Risiken">'5.4 Glossar'!$G$21</definedName>
    <definedName name="Link_2.1_Hochwasser">'5.4 Glossar'!$E$22</definedName>
    <definedName name="Link_2.1_Hochwasser_Maßnahmen">'5.4 Glossar'!$H$22</definedName>
    <definedName name="Link_2.1_Hochwasser_Risiken">'5.4 Glossar'!$G$22</definedName>
    <definedName name="Link_2.2_Abfluss">'5.4 Glossar'!$E$23</definedName>
    <definedName name="Link_2.2_Abfluss_Maßnahmen">'5.4 Glossar'!$H$23</definedName>
    <definedName name="Link_2.2_Abfluss_Risiken">'5.4 Glossar'!$G$23</definedName>
    <definedName name="Link_2.3_Niederschlag">'5.4 Glossar'!$E$24</definedName>
    <definedName name="Link_2.3_Niederschlag_Maßnahmen">'5.4 Glossar'!$H$24</definedName>
    <definedName name="Link_2.3_Niederschlag_Risiken">'5.4 Glossar'!$G$24</definedName>
    <definedName name="Link_3.1_Hitze">'5.4 Glossar'!$E$25</definedName>
    <definedName name="Link_3.1_Hitze_Maßnahmen">'5.4 Glossar'!$H$25</definedName>
    <definedName name="Link_3.1_Hitze_Risiken">'5.4 Glossar'!$G$25</definedName>
    <definedName name="Link_3.2_Trockenheit">'5.4 Glossar'!$E$26</definedName>
    <definedName name="Link_3.2_Trockenheit_Maßnahmen">'5.4 Glossar'!$H$26</definedName>
    <definedName name="Link_3.2_Trockenheit_Risiken">'5.4 Glossar'!$G$26</definedName>
    <definedName name="Link_3.3_Waldbrand">'5.4 Glossar'!$E$27</definedName>
    <definedName name="Link_3.3_Waldbrand_Maßnahmen">'5.4 Glossar'!$H$27</definedName>
    <definedName name="Link_3.3_Waldbrand_Risiken">'5.4 Glossar'!$G$27</definedName>
    <definedName name="Link_3.4_Sturm">'5.4 Glossar'!$E$28</definedName>
    <definedName name="Link_3.4_Sturm_Maßnahmen">'5.4 Glossar'!$H$28</definedName>
    <definedName name="Link_3.4_Sturm_Risiken">'5.4 Glossar'!$G$28</definedName>
    <definedName name="Link_3.5_Hagel">'5.4 Glossar'!$E$29</definedName>
    <definedName name="Link_3.5_Hagel_Maßnahmen">'5.4 Glossar'!$H$29</definedName>
    <definedName name="Link_3.5_Hagel_Risiken">'5.4 Glossar'!$G$29</definedName>
    <definedName name="Link_3.6_Schneelast">'5.4 Glossar'!$E$30</definedName>
    <definedName name="Link_3.6_Schneelast_Maßnahmen">'5.4 Glossar'!$H$30</definedName>
    <definedName name="Link_3.6_Schneelast_Risiken">'5.4 Glossar'!$G$30</definedName>
    <definedName name="Link_Ergebnis_KWA">'6 Ergebnis'!$C$24:$I$24</definedName>
    <definedName name="Link_Gefährdung_Betrieb_Umwelt_Mensch">'5.4 Glossar'!$D$8:$H$8</definedName>
    <definedName name="Z_27DF1E55_3C5C_4472_8EFF_775630CBF46E_.wvu.Cols" localSheetId="1" hidden="1">'2 Prüfcheck'!$R:$AC</definedName>
    <definedName name="Z_27DF1E55_3C5C_4472_8EFF_775630CBF46E_.wvu.Cols" localSheetId="5" hidden="1">'4.2 Kategorie A &amp; B'!$H:$M</definedName>
    <definedName name="Z_27DF1E55_3C5C_4472_8EFF_775630CBF46E_.wvu.PrintArea" localSheetId="2" hidden="1">'3 Vorhaben'!$B$2:$J$20</definedName>
    <definedName name="Z_27DF1E55_3C5C_4472_8EFF_775630CBF46E_.wvu.PrintArea" localSheetId="9" hidden="1">'5.1 Gravitativ'!$B$2:$G$117</definedName>
    <definedName name="Z_27DF1E55_3C5C_4472_8EFF_775630CBF46E_.wvu.PrintArea" localSheetId="10" hidden="1">'5.2 Hydrologisch'!$B$2:$G$129</definedName>
    <definedName name="Z_27DF1E55_3C5C_4472_8EFF_775630CBF46E_.wvu.PrintArea" localSheetId="11" hidden="1">'5.3 Wetter-Klimabezogen'!$B$2:$G$230</definedName>
    <definedName name="Z_27DF1E55_3C5C_4472_8EFF_775630CBF46E_.wvu.PrintArea" localSheetId="13" hidden="1">'6 Ergebnis'!$B$2:$I$51,'6 Ergebnis'!$L$18:$T$37</definedName>
    <definedName name="Z_27DF1E55_3C5C_4472_8EFF_775630CBF46E_.wvu.PrintArea" localSheetId="14" hidden="1">'7 Dokumentation Detailanalyse'!#REF!,'7 Dokumentation Detailanalyse'!$B$9:$K$27</definedName>
    <definedName name="Z_B942BA88_CC1B_45E5_B422_5C319DA20C7E_.wvu.Cols" localSheetId="1" hidden="1">'2 Prüfcheck'!$R:$AC</definedName>
    <definedName name="Z_B942BA88_CC1B_45E5_B422_5C319DA20C7E_.wvu.Cols" localSheetId="5" hidden="1">'4.2 Kategorie A &amp; B'!$H:$M</definedName>
    <definedName name="Z_B942BA88_CC1B_45E5_B422_5C319DA20C7E_.wvu.PrintArea" localSheetId="2" hidden="1">'3 Vorhaben'!$B$2:$J$20</definedName>
    <definedName name="Z_B942BA88_CC1B_45E5_B422_5C319DA20C7E_.wvu.PrintArea" localSheetId="9" hidden="1">'5.1 Gravitativ'!$B$2:$G$117</definedName>
    <definedName name="Z_B942BA88_CC1B_45E5_B422_5C319DA20C7E_.wvu.PrintArea" localSheetId="10" hidden="1">'5.2 Hydrologisch'!$B$2:$G$129</definedName>
    <definedName name="Z_B942BA88_CC1B_45E5_B422_5C319DA20C7E_.wvu.PrintArea" localSheetId="11" hidden="1">'5.3 Wetter-Klimabezogen'!$B$2:$G$230</definedName>
    <definedName name="Z_B942BA88_CC1B_45E5_B422_5C319DA20C7E_.wvu.PrintArea" localSheetId="13" hidden="1">'6 Ergebnis'!$B$2:$I$51,'6 Ergebnis'!$L$18:$T$37</definedName>
    <definedName name="Z_B942BA88_CC1B_45E5_B422_5C319DA20C7E_.wvu.PrintArea" localSheetId="14" hidden="1">'7 Dokumentation Detailanalyse'!#REF!,'7 Dokumentation Detailanalyse'!$B$9:$K$27</definedName>
  </definedNames>
  <calcPr calcId="162913"/>
  <customWorkbookViews>
    <customWorkbookView name="Seite 2 - Querformat" guid="{B942BA88-CC1B-45E5-B422-5C319DA20C7E}" maximized="1" xWindow="-8" yWindow="-8" windowWidth="1936" windowHeight="1176" tabRatio="1000" activeSheetId="9"/>
    <customWorkbookView name="Seite 1 - Hochformat" guid="{27DF1E55-3C5C-4472-8EFF-775630CBF46E}" maximized="1" xWindow="-8" yWindow="-8" windowWidth="1936" windowHeight="1176" tabRatio="1000"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2" l="1"/>
  <c r="K21" i="22"/>
  <c r="J22" i="22"/>
  <c r="K22" i="22"/>
  <c r="J23" i="22"/>
  <c r="K23" i="22"/>
  <c r="J24" i="22"/>
  <c r="K24" i="22"/>
  <c r="M201" i="17" l="1"/>
  <c r="M167" i="17"/>
  <c r="M130" i="17"/>
  <c r="M96" i="17"/>
  <c r="M57" i="17"/>
  <c r="M18" i="17"/>
  <c r="M95" i="15"/>
  <c r="M58" i="15"/>
  <c r="M18" i="15"/>
  <c r="M87" i="13"/>
  <c r="M52" i="13"/>
  <c r="M18" i="13"/>
  <c r="F7" i="25" l="1"/>
  <c r="F6" i="25"/>
  <c r="F5" i="25"/>
  <c r="E7" i="9" l="1"/>
  <c r="E6" i="9"/>
  <c r="E5" i="9"/>
  <c r="J6" i="22" l="1"/>
  <c r="K6" i="22"/>
  <c r="J7" i="22"/>
  <c r="K7" i="22"/>
  <c r="J8" i="22"/>
  <c r="K8" i="22"/>
  <c r="J9" i="22"/>
  <c r="K9" i="22"/>
  <c r="J10" i="22"/>
  <c r="K10" i="22"/>
  <c r="J11" i="22"/>
  <c r="K11" i="22"/>
  <c r="J12" i="22"/>
  <c r="K12" i="22"/>
  <c r="J13" i="22"/>
  <c r="K13" i="22"/>
  <c r="J14" i="22"/>
  <c r="K14" i="22"/>
  <c r="J15" i="22"/>
  <c r="K15" i="22"/>
  <c r="J16" i="22"/>
  <c r="K16" i="22"/>
  <c r="J17" i="22"/>
  <c r="K17" i="22"/>
  <c r="J18" i="22"/>
  <c r="K18" i="22"/>
  <c r="J19" i="22"/>
  <c r="K19" i="22"/>
  <c r="J20" i="22"/>
  <c r="K20" i="22"/>
  <c r="J25" i="22"/>
  <c r="K25" i="22"/>
  <c r="J26" i="22"/>
  <c r="K26" i="22"/>
  <c r="J27" i="22"/>
  <c r="K27" i="22"/>
  <c r="J28" i="22"/>
  <c r="K28" i="22"/>
  <c r="J29" i="22"/>
  <c r="K29" i="22"/>
  <c r="J30" i="22"/>
  <c r="K30" i="22"/>
  <c r="J31" i="22"/>
  <c r="K31" i="22"/>
  <c r="G16" i="21"/>
  <c r="N66" i="21" s="1"/>
  <c r="L23" i="21"/>
  <c r="L24" i="21"/>
  <c r="L25" i="21"/>
  <c r="L26" i="21"/>
  <c r="L27" i="21"/>
  <c r="L28" i="21"/>
  <c r="L29" i="21"/>
  <c r="L30" i="21"/>
  <c r="L31" i="21"/>
  <c r="L32" i="21"/>
  <c r="L33" i="21"/>
  <c r="L34" i="21"/>
  <c r="L35" i="21"/>
  <c r="L36" i="21"/>
  <c r="G53" i="21"/>
  <c r="G59" i="21"/>
  <c r="N69" i="21" s="1"/>
  <c r="G75" i="21"/>
  <c r="G81" i="21"/>
  <c r="N71" i="21" s="1"/>
  <c r="G87" i="21"/>
  <c r="N72" i="21" s="1"/>
  <c r="T13" i="19"/>
  <c r="U13" i="19" s="1"/>
  <c r="F13" i="19" s="1"/>
  <c r="T19" i="19"/>
  <c r="U19" i="19" s="1"/>
  <c r="F19" i="19" s="1"/>
  <c r="T25" i="19"/>
  <c r="U25" i="19" s="1"/>
  <c r="F25" i="19" s="1"/>
  <c r="V32" i="19" s="1"/>
  <c r="T26" i="19"/>
  <c r="U26" i="19" s="1"/>
  <c r="F27" i="19" s="1"/>
  <c r="W32" i="19" s="1"/>
  <c r="W31" i="19" l="1"/>
  <c r="V31" i="19"/>
  <c r="W30" i="19"/>
  <c r="V30" i="19"/>
  <c r="L38" i="21"/>
  <c r="G38" i="21" s="1"/>
  <c r="N67" i="21" s="1"/>
  <c r="Q220" i="17"/>
  <c r="Q184" i="17"/>
  <c r="U148" i="17"/>
  <c r="Q114" i="17"/>
  <c r="U83" i="17"/>
  <c r="U44" i="17"/>
  <c r="U121" i="15"/>
  <c r="U75" i="15"/>
  <c r="U36" i="15"/>
  <c r="U101" i="13"/>
  <c r="Q68" i="13"/>
  <c r="Q35" i="13"/>
  <c r="M76" i="17"/>
  <c r="Q31" i="13"/>
  <c r="Q32" i="13" s="1"/>
  <c r="M186" i="17"/>
  <c r="M187" i="17" s="1"/>
  <c r="Q34" i="13"/>
  <c r="U30" i="13"/>
  <c r="V33" i="19" l="1"/>
  <c r="W33" i="19"/>
  <c r="N74" i="21"/>
  <c r="Q37" i="13"/>
  <c r="M172" i="17"/>
  <c r="M171" i="17"/>
  <c r="M170" i="17"/>
  <c r="F12" i="9" l="1"/>
  <c r="X37" i="19"/>
  <c r="F11" i="9"/>
  <c r="X35" i="19"/>
  <c r="N76" i="21"/>
  <c r="Q217" i="17"/>
  <c r="Q221" i="17" s="1"/>
  <c r="U219" i="17"/>
  <c r="U218" i="17"/>
  <c r="U217" i="17"/>
  <c r="Q181" i="17"/>
  <c r="Q185" i="17" s="1"/>
  <c r="U182" i="17"/>
  <c r="U181" i="17"/>
  <c r="U180" i="17"/>
  <c r="H16" i="9" l="1"/>
  <c r="U220" i="17"/>
  <c r="U183" i="17"/>
  <c r="U145" i="17"/>
  <c r="U144" i="17"/>
  <c r="U154" i="17"/>
  <c r="U153" i="17"/>
  <c r="U152" i="17"/>
  <c r="Q110" i="17"/>
  <c r="Q115" i="17" s="1"/>
  <c r="U111" i="17"/>
  <c r="U110" i="17"/>
  <c r="U109" i="17"/>
  <c r="U72" i="17"/>
  <c r="U70" i="17"/>
  <c r="U89" i="17"/>
  <c r="U88" i="17"/>
  <c r="U87" i="17"/>
  <c r="U221" i="17" l="1"/>
  <c r="F225" i="17" s="1"/>
  <c r="U187" i="17"/>
  <c r="F191" i="17" s="1"/>
  <c r="U155" i="17"/>
  <c r="U90" i="17"/>
  <c r="U146" i="17"/>
  <c r="U149" i="17" s="1"/>
  <c r="U112" i="17"/>
  <c r="U116" i="17" s="1"/>
  <c r="F120" i="17" s="1"/>
  <c r="U33" i="17"/>
  <c r="U31" i="17"/>
  <c r="U49" i="17"/>
  <c r="U48" i="17"/>
  <c r="U47" i="17"/>
  <c r="U156" i="17" l="1"/>
  <c r="F157" i="17" s="1"/>
  <c r="U50" i="17"/>
  <c r="U126" i="15"/>
  <c r="U125" i="15"/>
  <c r="U124" i="15"/>
  <c r="U110" i="15"/>
  <c r="U108" i="15"/>
  <c r="U80" i="15"/>
  <c r="U79" i="15"/>
  <c r="U78" i="15"/>
  <c r="U72" i="15"/>
  <c r="U71" i="15"/>
  <c r="U42" i="15"/>
  <c r="U41" i="15"/>
  <c r="U40" i="15"/>
  <c r="U105" i="13"/>
  <c r="U104" i="13"/>
  <c r="U66" i="13"/>
  <c r="U65" i="13"/>
  <c r="U31" i="13"/>
  <c r="U33" i="15"/>
  <c r="U32" i="15"/>
  <c r="U31" i="15"/>
  <c r="U106" i="13"/>
  <c r="U99" i="13"/>
  <c r="U102" i="13" s="1"/>
  <c r="U67" i="13"/>
  <c r="Q66" i="13"/>
  <c r="Q69" i="13" s="1"/>
  <c r="U32" i="13"/>
  <c r="U127" i="15" l="1"/>
  <c r="U81" i="15"/>
  <c r="U73" i="15"/>
  <c r="U76" i="15" s="1"/>
  <c r="U34" i="15"/>
  <c r="U37" i="15" s="1"/>
  <c r="U43" i="15"/>
  <c r="U33" i="13"/>
  <c r="U34" i="13" s="1"/>
  <c r="U107" i="13"/>
  <c r="U108" i="13" s="1"/>
  <c r="U68" i="13"/>
  <c r="U82" i="15" l="1"/>
  <c r="F85" i="15" s="1"/>
  <c r="U44" i="15"/>
  <c r="F48" i="15" s="1"/>
  <c r="F111" i="13"/>
  <c r="U69" i="13"/>
  <c r="F77" i="13" s="1"/>
  <c r="F42" i="13" l="1"/>
  <c r="E42" i="13" s="1"/>
  <c r="Q214" i="17"/>
  <c r="Q215" i="17" s="1"/>
  <c r="E225" i="17" s="1"/>
  <c r="E191" i="17"/>
  <c r="Q144" i="17"/>
  <c r="Q143" i="17"/>
  <c r="M115" i="17"/>
  <c r="M116" i="17" s="1"/>
  <c r="E120" i="17" s="1"/>
  <c r="M82" i="17"/>
  <c r="M78" i="17"/>
  <c r="M79" i="17"/>
  <c r="M38" i="17"/>
  <c r="M43" i="17"/>
  <c r="M40" i="17"/>
  <c r="M116" i="15"/>
  <c r="M119" i="15"/>
  <c r="M114" i="15"/>
  <c r="M75" i="15"/>
  <c r="M77" i="15" s="1"/>
  <c r="M79" i="15" s="1"/>
  <c r="P79" i="15" s="1"/>
  <c r="E85" i="15" s="1"/>
  <c r="Q34" i="15"/>
  <c r="Q33" i="15"/>
  <c r="Q32" i="15"/>
  <c r="Q103" i="13"/>
  <c r="E111" i="13" s="1"/>
  <c r="M39" i="17"/>
  <c r="M80" i="17" l="1"/>
  <c r="Q79" i="17"/>
  <c r="Q80" i="17" s="1"/>
  <c r="Q81" i="17" s="1"/>
  <c r="Q146" i="17"/>
  <c r="Q40" i="17"/>
  <c r="Q41" i="17" s="1"/>
  <c r="Q42" i="17" s="1"/>
  <c r="M41" i="17"/>
  <c r="Q117" i="15"/>
  <c r="Q118" i="15" s="1"/>
  <c r="Q119" i="15" s="1"/>
  <c r="Q36" i="15"/>
  <c r="Q37" i="15" s="1"/>
  <c r="Q39" i="15" s="1"/>
  <c r="E48" i="15" s="1"/>
  <c r="M115" i="15"/>
  <c r="M117" i="15" s="1"/>
  <c r="U112" i="15" s="1"/>
  <c r="U113" i="15" s="1"/>
  <c r="Q207" i="17"/>
  <c r="Q206" i="17"/>
  <c r="M206" i="17"/>
  <c r="Q205" i="17"/>
  <c r="M205" i="17"/>
  <c r="Q204" i="17"/>
  <c r="M204" i="17"/>
  <c r="Q202" i="17"/>
  <c r="M202" i="17"/>
  <c r="U201" i="17"/>
  <c r="Q201" i="17"/>
  <c r="Q173" i="17"/>
  <c r="Q172" i="17"/>
  <c r="Q171" i="17"/>
  <c r="Q170" i="17"/>
  <c r="Q168" i="17"/>
  <c r="M168" i="17"/>
  <c r="U167" i="17"/>
  <c r="Q167" i="17"/>
  <c r="Q136" i="17"/>
  <c r="Q135" i="17"/>
  <c r="M135" i="17"/>
  <c r="Q134" i="17"/>
  <c r="M134" i="17"/>
  <c r="Q133" i="17"/>
  <c r="M133" i="17"/>
  <c r="Q131" i="17"/>
  <c r="M131" i="17"/>
  <c r="U130" i="17"/>
  <c r="Q130" i="17"/>
  <c r="Q63" i="17"/>
  <c r="Q62" i="17"/>
  <c r="M62" i="17"/>
  <c r="Q61" i="17"/>
  <c r="M61" i="17"/>
  <c r="Q60" i="17"/>
  <c r="M60" i="17"/>
  <c r="Q58" i="17"/>
  <c r="M58" i="17"/>
  <c r="U57" i="17"/>
  <c r="Q57" i="17"/>
  <c r="Q102" i="17"/>
  <c r="Q101" i="17"/>
  <c r="M101" i="17"/>
  <c r="Q100" i="17"/>
  <c r="M100" i="17"/>
  <c r="Q99" i="17"/>
  <c r="M99" i="17"/>
  <c r="Q97" i="17"/>
  <c r="M97" i="17"/>
  <c r="U96" i="17"/>
  <c r="Q96" i="17"/>
  <c r="Q101" i="15"/>
  <c r="Q100" i="15"/>
  <c r="M100" i="15"/>
  <c r="Q99" i="15"/>
  <c r="M99" i="15"/>
  <c r="Q98" i="15"/>
  <c r="M98" i="15"/>
  <c r="Q96" i="15"/>
  <c r="M96" i="15"/>
  <c r="U95" i="15"/>
  <c r="Q95" i="15"/>
  <c r="Q64" i="15"/>
  <c r="Q63" i="15"/>
  <c r="M63" i="15"/>
  <c r="Q62" i="15"/>
  <c r="M62" i="15"/>
  <c r="Q61" i="15"/>
  <c r="M61" i="15"/>
  <c r="Q59" i="15"/>
  <c r="M59" i="15"/>
  <c r="U58" i="15"/>
  <c r="Q58" i="15"/>
  <c r="Q24" i="17"/>
  <c r="Q23" i="17"/>
  <c r="M23" i="17"/>
  <c r="Q22" i="17"/>
  <c r="M22" i="17"/>
  <c r="Q21" i="17"/>
  <c r="M21" i="17"/>
  <c r="Q19" i="17"/>
  <c r="M19" i="17"/>
  <c r="U18" i="17"/>
  <c r="Q18" i="17"/>
  <c r="Q24" i="15"/>
  <c r="Q23" i="15"/>
  <c r="M23" i="15"/>
  <c r="Q22" i="15"/>
  <c r="M22" i="15"/>
  <c r="Q21" i="15"/>
  <c r="M21" i="15"/>
  <c r="Q19" i="15"/>
  <c r="M19" i="15"/>
  <c r="U18" i="15"/>
  <c r="Q18" i="15"/>
  <c r="Q149" i="17" l="1"/>
  <c r="Q153" i="17" s="1"/>
  <c r="E157" i="17" s="1"/>
  <c r="E34" i="9" s="1"/>
  <c r="U74" i="17"/>
  <c r="U75" i="17" s="1"/>
  <c r="U77" i="17"/>
  <c r="U78" i="17" s="1"/>
  <c r="U38" i="17"/>
  <c r="U39" i="17" s="1"/>
  <c r="U35" i="17"/>
  <c r="U36" i="17" s="1"/>
  <c r="U115" i="15"/>
  <c r="M174" i="17"/>
  <c r="M175" i="17" s="1"/>
  <c r="M176" i="17" s="1"/>
  <c r="M103" i="17"/>
  <c r="M105" i="17" s="1"/>
  <c r="M64" i="17"/>
  <c r="M65" i="17" s="1"/>
  <c r="M66" i="17" s="1"/>
  <c r="M208" i="17"/>
  <c r="M209" i="17" s="1"/>
  <c r="M210" i="17" s="1"/>
  <c r="M137" i="17"/>
  <c r="M138" i="17" s="1"/>
  <c r="M139" i="17" s="1"/>
  <c r="U97" i="17"/>
  <c r="U58" i="17"/>
  <c r="U60" i="17" s="1"/>
  <c r="U65" i="17" s="1"/>
  <c r="U202" i="17"/>
  <c r="U168" i="17"/>
  <c r="U131" i="17"/>
  <c r="U133" i="17" s="1"/>
  <c r="U134" i="17" s="1"/>
  <c r="U19" i="17"/>
  <c r="U21" i="17" s="1"/>
  <c r="U23" i="17" s="1"/>
  <c r="M25" i="17"/>
  <c r="M26" i="17" s="1"/>
  <c r="M27" i="17" s="1"/>
  <c r="U96" i="15"/>
  <c r="U98" i="15" s="1"/>
  <c r="U99" i="15" s="1"/>
  <c r="M102" i="15"/>
  <c r="M103" i="15" s="1"/>
  <c r="M104" i="15" s="1"/>
  <c r="M65" i="15"/>
  <c r="M66" i="15" s="1"/>
  <c r="M67" i="15" s="1"/>
  <c r="U59" i="15"/>
  <c r="U61" i="15" s="1"/>
  <c r="U62" i="15" s="1"/>
  <c r="M25" i="15"/>
  <c r="M26" i="15" s="1"/>
  <c r="M27" i="15" s="1"/>
  <c r="U19" i="15"/>
  <c r="U21" i="15" s="1"/>
  <c r="U24" i="15" s="1"/>
  <c r="Q102" i="13"/>
  <c r="M66" i="13"/>
  <c r="G34" i="9" l="1"/>
  <c r="F34" i="9"/>
  <c r="U81" i="17"/>
  <c r="U42" i="17"/>
  <c r="U116" i="15"/>
  <c r="U119" i="15" s="1"/>
  <c r="M68" i="13"/>
  <c r="E77" i="13" s="1"/>
  <c r="U170" i="17"/>
  <c r="U175" i="17" s="1"/>
  <c r="U204" i="17"/>
  <c r="U207" i="17" s="1"/>
  <c r="U99" i="17"/>
  <c r="U101" i="17" s="1"/>
  <c r="U103" i="15"/>
  <c r="U136" i="17"/>
  <c r="U62" i="17"/>
  <c r="U61" i="17"/>
  <c r="U63" i="17"/>
  <c r="U22" i="17"/>
  <c r="U26" i="17"/>
  <c r="U24" i="17"/>
  <c r="U135" i="17"/>
  <c r="U138" i="17"/>
  <c r="U101" i="15"/>
  <c r="U100" i="15"/>
  <c r="U66" i="15"/>
  <c r="U64" i="15"/>
  <c r="U63" i="15"/>
  <c r="U23" i="15"/>
  <c r="U22" i="15"/>
  <c r="U26" i="15"/>
  <c r="Q93" i="13"/>
  <c r="Q92" i="13"/>
  <c r="M92" i="13"/>
  <c r="Q91" i="13"/>
  <c r="M91" i="13"/>
  <c r="Q90" i="13"/>
  <c r="M90" i="13"/>
  <c r="Q88" i="13"/>
  <c r="M88" i="13"/>
  <c r="U87" i="13"/>
  <c r="Q87" i="13"/>
  <c r="Q58" i="13"/>
  <c r="Q57" i="13"/>
  <c r="M57" i="13"/>
  <c r="Q56" i="13"/>
  <c r="M56" i="13"/>
  <c r="Q55" i="13"/>
  <c r="M55" i="13"/>
  <c r="Q53" i="13"/>
  <c r="M53" i="13"/>
  <c r="U52" i="13"/>
  <c r="Q52" i="13"/>
  <c r="U84" i="17" l="1"/>
  <c r="U91" i="17" s="1"/>
  <c r="F86" i="17" s="1"/>
  <c r="E86" i="17" s="1"/>
  <c r="U45" i="17"/>
  <c r="U51" i="17" s="1"/>
  <c r="F47" i="17" s="1"/>
  <c r="E47" i="17" s="1"/>
  <c r="U122" i="15"/>
  <c r="U128" i="15" s="1"/>
  <c r="F123" i="15" s="1"/>
  <c r="E123" i="15" s="1"/>
  <c r="U104" i="17"/>
  <c r="U100" i="17"/>
  <c r="U206" i="17"/>
  <c r="U209" i="17"/>
  <c r="U205" i="17"/>
  <c r="U172" i="17"/>
  <c r="U173" i="17"/>
  <c r="U171" i="17"/>
  <c r="U102" i="17"/>
  <c r="U137" i="17"/>
  <c r="F156" i="17" s="1"/>
  <c r="E156" i="17" s="1"/>
  <c r="U64" i="17"/>
  <c r="F85" i="17" s="1"/>
  <c r="U25" i="17"/>
  <c r="F46" i="17" s="1"/>
  <c r="U102" i="15"/>
  <c r="F122" i="15" s="1"/>
  <c r="U65" i="15"/>
  <c r="F84" i="15" s="1"/>
  <c r="U25" i="15"/>
  <c r="F47" i="15" s="1"/>
  <c r="M94" i="13"/>
  <c r="M95" i="13" s="1"/>
  <c r="M96" i="13" s="1"/>
  <c r="U88" i="13"/>
  <c r="U90" i="13" s="1"/>
  <c r="U91" i="13" s="1"/>
  <c r="M59" i="13"/>
  <c r="M60" i="13" s="1"/>
  <c r="M61" i="13" s="1"/>
  <c r="U53" i="13"/>
  <c r="U55" i="13" s="1"/>
  <c r="M21" i="13"/>
  <c r="M19" i="13"/>
  <c r="Q24" i="13"/>
  <c r="Q23" i="13"/>
  <c r="Q22" i="13"/>
  <c r="Q21" i="13"/>
  <c r="Q19" i="13"/>
  <c r="Q18" i="13"/>
  <c r="U18" i="13"/>
  <c r="M22" i="13"/>
  <c r="M23" i="13"/>
  <c r="U208" i="17" l="1"/>
  <c r="F224" i="17" s="1"/>
  <c r="F159" i="17"/>
  <c r="F158" i="17"/>
  <c r="U103" i="17"/>
  <c r="F119" i="17" s="1"/>
  <c r="F88" i="17"/>
  <c r="E85" i="17"/>
  <c r="F87" i="17"/>
  <c r="E46" i="17"/>
  <c r="F49" i="17"/>
  <c r="F48" i="17"/>
  <c r="E84" i="15"/>
  <c r="E122" i="15"/>
  <c r="E30" i="9" s="1"/>
  <c r="F125" i="15"/>
  <c r="F124" i="15"/>
  <c r="F87" i="15"/>
  <c r="F86" i="15"/>
  <c r="E47" i="15"/>
  <c r="F50" i="15"/>
  <c r="F49" i="15"/>
  <c r="U174" i="17"/>
  <c r="F190" i="17" s="1"/>
  <c r="U58" i="13"/>
  <c r="U60" i="13"/>
  <c r="U56" i="13"/>
  <c r="U92" i="13"/>
  <c r="U95" i="13"/>
  <c r="U93" i="13"/>
  <c r="U57" i="13"/>
  <c r="M25" i="13"/>
  <c r="M26" i="13" s="1"/>
  <c r="M27" i="13" s="1"/>
  <c r="U19" i="13"/>
  <c r="U21" i="13" s="1"/>
  <c r="U26" i="13" s="1"/>
  <c r="G30" i="9" l="1"/>
  <c r="F30" i="9"/>
  <c r="P87" i="17"/>
  <c r="P89" i="17" s="1"/>
  <c r="E87" i="17" s="1"/>
  <c r="E88" i="17" s="1"/>
  <c r="E32" i="9"/>
  <c r="P48" i="17"/>
  <c r="P50" i="17" s="1"/>
  <c r="E48" i="17" s="1"/>
  <c r="E49" i="17" s="1"/>
  <c r="E31" i="9"/>
  <c r="P85" i="15"/>
  <c r="P87" i="15" s="1"/>
  <c r="E86" i="15" s="1"/>
  <c r="E29" i="9"/>
  <c r="P46" i="15"/>
  <c r="P48" i="15" s="1"/>
  <c r="E49" i="15" s="1"/>
  <c r="E50" i="15" s="1"/>
  <c r="E28" i="9"/>
  <c r="E224" i="17"/>
  <c r="E36" i="9" s="1"/>
  <c r="F227" i="17"/>
  <c r="F226" i="17"/>
  <c r="E119" i="17"/>
  <c r="F193" i="17"/>
  <c r="E190" i="17"/>
  <c r="E35" i="9" s="1"/>
  <c r="F192" i="17"/>
  <c r="F122" i="17"/>
  <c r="F121" i="17"/>
  <c r="P123" i="15"/>
  <c r="P125" i="15" s="1"/>
  <c r="E124" i="15" s="1"/>
  <c r="E125" i="15" s="1"/>
  <c r="I30" i="9" s="1"/>
  <c r="E87" i="15"/>
  <c r="U59" i="13"/>
  <c r="F76" i="13" s="1"/>
  <c r="U94" i="13"/>
  <c r="F110" i="13" s="1"/>
  <c r="U24" i="13"/>
  <c r="U23" i="13"/>
  <c r="U22" i="13"/>
  <c r="H30" i="9" l="1"/>
  <c r="E21" i="25"/>
  <c r="H31" i="9"/>
  <c r="G31" i="9"/>
  <c r="F31" i="9"/>
  <c r="I31" i="9"/>
  <c r="E22" i="25" s="1"/>
  <c r="G32" i="9"/>
  <c r="F32" i="9"/>
  <c r="I32" i="9"/>
  <c r="E23" i="25" s="1"/>
  <c r="H32" i="9"/>
  <c r="G36" i="9"/>
  <c r="F36" i="9"/>
  <c r="I28" i="9"/>
  <c r="E19" i="25" s="1"/>
  <c r="F28" i="9"/>
  <c r="G28" i="9"/>
  <c r="H28" i="9"/>
  <c r="F35" i="9"/>
  <c r="G35" i="9"/>
  <c r="F29" i="9"/>
  <c r="I29" i="9"/>
  <c r="E20" i="25" s="1"/>
  <c r="H29" i="9"/>
  <c r="G29" i="9"/>
  <c r="P120" i="17"/>
  <c r="P122" i="17" s="1"/>
  <c r="E121" i="17" s="1"/>
  <c r="E33" i="9"/>
  <c r="P226" i="17"/>
  <c r="P228" i="17" s="1"/>
  <c r="E226" i="17" s="1"/>
  <c r="H36" i="9" s="1"/>
  <c r="E122" i="17"/>
  <c r="P192" i="17"/>
  <c r="P194" i="17" s="1"/>
  <c r="E192" i="17" s="1"/>
  <c r="H35" i="9" s="1"/>
  <c r="F113" i="13"/>
  <c r="E110" i="13"/>
  <c r="E27" i="9" s="1"/>
  <c r="F112" i="13"/>
  <c r="F79" i="13"/>
  <c r="E76" i="13"/>
  <c r="F78" i="13"/>
  <c r="U25" i="13"/>
  <c r="F41" i="13" s="1"/>
  <c r="E41" i="13" s="1"/>
  <c r="E25" i="9" s="1"/>
  <c r="F25" i="9" l="1"/>
  <c r="G33" i="9"/>
  <c r="I33" i="9"/>
  <c r="E24" i="25" s="1"/>
  <c r="F33" i="9"/>
  <c r="H33" i="9"/>
  <c r="G27" i="9"/>
  <c r="F27" i="9"/>
  <c r="P75" i="13"/>
  <c r="P77" i="13" s="1"/>
  <c r="E78" i="13" s="1"/>
  <c r="E79" i="13" s="1"/>
  <c r="E26" i="9"/>
  <c r="E227" i="17"/>
  <c r="E193" i="17"/>
  <c r="F43" i="13"/>
  <c r="F44" i="13"/>
  <c r="I36" i="9" l="1"/>
  <c r="E27" i="25" s="1"/>
  <c r="I35" i="9"/>
  <c r="E26" i="25" s="1"/>
  <c r="G25" i="9"/>
  <c r="G26" i="9"/>
  <c r="H26" i="9"/>
  <c r="I26" i="9"/>
  <c r="E17" i="25" s="1"/>
  <c r="F26" i="9"/>
  <c r="P109" i="13"/>
  <c r="P111" i="13" s="1"/>
  <c r="E112" i="13" s="1"/>
  <c r="P40" i="13"/>
  <c r="E113" i="13" l="1"/>
  <c r="I27" i="9" s="1"/>
  <c r="E18" i="25" s="1"/>
  <c r="H27" i="9"/>
  <c r="P42" i="13"/>
  <c r="E43" i="13" s="1"/>
  <c r="H25" i="9" s="1"/>
  <c r="E44" i="13" l="1"/>
  <c r="P159" i="17"/>
  <c r="I25" i="9" l="1"/>
  <c r="E16" i="25" s="1"/>
  <c r="P160" i="17"/>
  <c r="E158" i="17" s="1"/>
  <c r="E159" i="17" l="1"/>
  <c r="I34" i="9" s="1"/>
  <c r="E25" i="25" s="1"/>
  <c r="H34" i="9"/>
  <c r="I39" i="9"/>
</calcChain>
</file>

<file path=xl/sharedStrings.xml><?xml version="1.0" encoding="utf-8"?>
<sst xmlns="http://schemas.openxmlformats.org/spreadsheetml/2006/main" count="1831" uniqueCount="752">
  <si>
    <t>Rutschungen</t>
  </si>
  <si>
    <t>Lawine</t>
  </si>
  <si>
    <t>Hitze</t>
  </si>
  <si>
    <t>Trockenheit</t>
  </si>
  <si>
    <t>Sturm</t>
  </si>
  <si>
    <t>Hagel</t>
  </si>
  <si>
    <t xml:space="preserve">Bewertungstool zur Klimaverträglichkeit von geplanter Infrastruktur
</t>
  </si>
  <si>
    <t>Version</t>
  </si>
  <si>
    <t>Umweltbundesamt GmbH 
Spittelauer Lände 5, 1090 Wien</t>
  </si>
  <si>
    <t>Angaben zu Infrastrukturinvestitionsprojekt</t>
  </si>
  <si>
    <t>Klimawandelanpassung (Eignung des Projektstandorts bzgl. Risiken durch den Klimawandel)</t>
  </si>
  <si>
    <t>Naturgefahr</t>
  </si>
  <si>
    <t>Bundesland</t>
  </si>
  <si>
    <t>Starkniederschlag</t>
  </si>
  <si>
    <t>2016-2045</t>
  </si>
  <si>
    <t>2036-2065</t>
  </si>
  <si>
    <t>2071-2100</t>
  </si>
  <si>
    <t>E-Mail-Adresse</t>
  </si>
  <si>
    <t>Geplanter Baubeginn</t>
  </si>
  <si>
    <t>Telefonnummer</t>
  </si>
  <si>
    <t>Ergebnis Klimaverträglichkeitsprüfung-Klimawandelanpassung</t>
  </si>
  <si>
    <t>Steinschlag /
Felssturz</t>
  </si>
  <si>
    <t>Klimaverträglichkeits-Überprüfungstool Österreich</t>
  </si>
  <si>
    <t>Defintion</t>
  </si>
  <si>
    <t>Bei Starkniederschlagsereignissen fallen hohe Mengen an Niederschlag innerhalb einer relativ kurzen Zeitspanne. Starkniederschläge lassen sich in flächige und kleinräumige Ereignisse unterteilen. Flächige Starkniederschläge können das ganze Jahr über auftreten und werden durch Tiefdruckgebiete oder Staueffekte an Gebirgen ausgelöst. Auslöser für kleinräumige Starkniederschläge sind Konvektionen, also Niederschlag in Form von Schauern und Gewittern. Letztere kommen hauptsächlich im Sommerhalbjahr vor (ZAMG, 2020).</t>
  </si>
  <si>
    <t>Rutschungen sind bruchhafte und/oder bruchlose, unter der Wirkung der Schwerkraft hangabwärts gerichtete Verlagerungen von Festgestein (= Fels) und/oder Lockergestein (= Tone, Sande, Kiese etc. sowie deren Gemische). In ihrer Entstehung sind sie sehr komplex. Ihre Auslösung beruht selten auf nur einer Ursache. Sie treten auf, wenn das Kräftegleichgewicht im Hang von rückhaltenden und treibenden Kräften infolge physikalischer Prozesse ungünstig verändert wird (Suda &amp; Rudolf-Miklau, Bauen und Naturgefahren, 2012).</t>
  </si>
  <si>
    <t>Unter einer Lawine sind Schneemassen zu verstehen, die bei raschem Absturz auf steilen Hängen aufgrund ihrer Bewegungsenergie, der von ihr verursachten Luftdruckwelle oder durch ihre Ablagerung Gefahren bzw. Schäden verursachen können (ExtremA, 2019). Eine Lawine kann Gebäude aus Beton zerstören und zu erheblichen Beeinträchtigungen auf Verkehrswegen (Sperre, meterhohe Ablagerungen etc.) führen (Suda &amp; Rudolf-Miklau, Bauen und Naturgefahren, 2012).</t>
  </si>
  <si>
    <t>Trockenheit (Dürre) ist durch Wasserdefizit definiert, welches vorwiegend durch Niederschlagsmangel oder Verdunstungsüberschuss entsteht. Durch Trockenheit kommt es zu wesentlichen Einschränkungen für Landwirtschaft, Forstwirtschaft oder die Wasserversorgung und bei Überschreiten von kritischen Werten können Extremsituationen eintreten. Trockenheit wird daher selbst als Naturgefahr bezeichnet, gleichzeitig bildet Trockenheit aber auch die Grundlage für weitere Naturgefahren wie etwa Waldbrände, Ernteausfälle oder Schädlingsbefall (ExtremA, 2019).</t>
  </si>
  <si>
    <t>Ein Waldbrand ist jedes unkontrollierte Feuer, das zumindest teilweise Wald bzw. Waldboden erfasst, unabhängig vom Brandtyp (Schwelbrand, Boden-/Lauffeuer, Kronenfeuer), der Ursache, dem Vegetationstyp (auch Grasbrand unterhalb eines Hochwaldes, Feuer auf Kahlschlagfläche oder im Windschutzgürtel) oder der Brandfläche (beispielsweise auch Wurzelstockbrand oder Brand eines Einzelbaums durch Blitzschlag). Mischformen und unklare Fälle werden als Wald-/Flurbrand erfasst. https://fireblog.boku.ac.at/ Ein Waldbrand ist als Brand in bewaldetem Gebiet definiert. Wenn keine geeignete Brandbekämpfung erfolgt, entwickeln sich Waldbrände schnell zu Flächenbränden. (Suda &amp; Rudolf-Miklau, Bauen und Naturgefahren, 2012)</t>
  </si>
  <si>
    <t>Man spricht von einem Sturm, wenn die Strömungsgeschwindigkeit der Luft relativ zur Erdoberfläche 75 km/h oder 9 Beaufort überschreitet. Stürme treten bei hohen Druckunterschieden auf relativ kurzer Distanz auf, Bedingungen, die insbesondere bei stark ausgeprägten Tiefdrucksystemen vorliegen (ExtremA, 2019).</t>
  </si>
  <si>
    <t>Als Hagel bezeichnet man Niederschlag in Form von Eiskörnern von mindestens 5 mm Durchmesser, die klar oder milchig, kugelig oder unregelmäßig geformt sein können. Er entsteht in konvektiven Wolken, wenn feste Niederschlagspartikel von Aufwinden in Schwebe gehalten oder wiederholt in die Höhe gerissen werden und dabei durch Anfrieren von unterkühlten Wassertröpfchen an Masse gewinnen (ExtremA, 2019).</t>
  </si>
  <si>
    <t>Kat.</t>
  </si>
  <si>
    <t>Glossar - Beschreibung der Naturgefahren</t>
  </si>
  <si>
    <t>• Hagelschäden an Gebäuden (Beschädigung empfindlicher Einrichtungen (z.B. Glasdach))
• Beschädigung von Lagerbeständen durch Hagel (Beschädigung von draußen gelagerten Beständen durch Hagel)
• Behinderung von Arbeiten unter freiem Himmel durch Hagel (Behinderung von Arbeiten unter freiem Himmel durch starken Hagelschlag)</t>
  </si>
  <si>
    <t>• Einsatz von Hitze- und UV-Licht-beständigen Materialien
• Ausreichender Wärmeschutz &amp; ausreichend Speichermasse
• Bauliche Hitzeschutzmaßnahmen wie Verschattungssysteme, Fassaden- und/oder Dachbegrünung
• Natürliche Beschattung durch Pflanzen und Bäume
• Ermöglichen von Querlüftung durch räumliche Anordnung
• Vermeiden von großen Glasfronten
• Vorhaltung ausreichender Kühlkapazitäten bei Hitzewellen
• Falls unvermeidbar: Nutzung von alternativen, ressourcenschonenden klimaverträglichen Methoden zur Kühlung z.B. solare Kühlung, Fernkälte
• Berücksichtigung der MA-Gesundheit (z.B. flexiblere Arbeitszeiten, Auflockerung des Dresscode, Homeoffice)
• Gute Raumluft/angemessene Temperatur (Begrünung, Schattenplätze, Trinkwasserspender, Pausen,...)
• Bewusstseinsbildende Maßnahmen zu hitzeangepasstem Verhalten wie Lüftungsverhalten, ausreichendes Trinken,… in Schaukästen, MA-Zeitungen, Intranet, eigene Kampagne zu Verhalten bei Hitze</t>
  </si>
  <si>
    <t>Wald- / 
Flächenbrand</t>
  </si>
  <si>
    <t xml:space="preserve">Schnee- / 
Eislast </t>
  </si>
  <si>
    <t>• Einsatz von wasserbeständigen und hagelresistenten Materialien (siehe z.B. www.hagelregister.at)</t>
  </si>
  <si>
    <t>Was ist passiert?</t>
  </si>
  <si>
    <t>siehe WISA - Risikogebiete - APSFR</t>
  </si>
  <si>
    <t xml:space="preserve">siehe WISA - Gefahrenkarte Prozessausprägung - Wassertiefe </t>
  </si>
  <si>
    <t>siehe WISA - Risikogebiete - Oberflächenabfluss</t>
  </si>
  <si>
    <t>Wie hoch ist die Hangneigung am Standort?</t>
  </si>
  <si>
    <t>° N</t>
  </si>
  <si>
    <t>° O</t>
  </si>
  <si>
    <t>m</t>
  </si>
  <si>
    <t>Projekt-Adresse</t>
  </si>
  <si>
    <t>1.1 Rutschungen</t>
  </si>
  <si>
    <t>1.3 Lawine</t>
  </si>
  <si>
    <t>3.1 Hitze</t>
  </si>
  <si>
    <t>3.2 Trockenheit</t>
  </si>
  <si>
    <t>3.4 Sturm</t>
  </si>
  <si>
    <t>No.</t>
  </si>
  <si>
    <t>1.1</t>
  </si>
  <si>
    <t>1.2</t>
  </si>
  <si>
    <t>1.3</t>
  </si>
  <si>
    <t>2.1</t>
  </si>
  <si>
    <t>2.2</t>
  </si>
  <si>
    <t>3.1</t>
  </si>
  <si>
    <t>3.2</t>
  </si>
  <si>
    <t>3.3</t>
  </si>
  <si>
    <t>3.4</t>
  </si>
  <si>
    <t>3.5</t>
  </si>
  <si>
    <t>3.6</t>
  </si>
  <si>
    <t>2. Hydrologische Naturgefahren</t>
  </si>
  <si>
    <t>1. Gravitative Naturgefahren</t>
  </si>
  <si>
    <t>1.2 Steinschlag / Felssturz</t>
  </si>
  <si>
    <t>3.3 Wald- / Flächenbrand</t>
  </si>
  <si>
    <t>Geogr. Koordinaten</t>
  </si>
  <si>
    <t>Seehöhe</t>
  </si>
  <si>
    <t>siehe www.gpskoordinaten.de</t>
  </si>
  <si>
    <t xml:space="preserve">siehe WISA - Gefahrenkarte Prozessausprägung - Fließgeschw. </t>
  </si>
  <si>
    <t>Liegt der Standort an einem Hauptfließweg von Oberflächenabfluss?</t>
  </si>
  <si>
    <t>Abschätzung der Veränderung in der Zukunft</t>
  </si>
  <si>
    <t>Wie wird sich die Relevanz der Naturgefahr in Zukunft verändern?</t>
  </si>
  <si>
    <t>siehe HORA - Rutschanfälligkeitsklasse</t>
  </si>
  <si>
    <t>siehe Naturgefahren.at - Lawine</t>
  </si>
  <si>
    <t>Liegt der Standort in einer Lawinen-
Gefahrenzone?</t>
  </si>
  <si>
    <t>siehe naturgefahren.at - Erosion/Steinschlag</t>
  </si>
  <si>
    <t>RCP 8.5 (pessimistisches Klimaszenario)</t>
  </si>
  <si>
    <t xml:space="preserve">siehe HORA - Hagelgefährdungskarte </t>
  </si>
  <si>
    <t xml:space="preserve">Wie hoch ist die Hagelgefährdungs-Stufe laut Hagelgefährdungskarte am Projektstandort? </t>
  </si>
  <si>
    <t>siehe HORA - Schneelast</t>
  </si>
  <si>
    <t>siehe CLIMAMAP - Starkniederschlagstage_Beobachtung</t>
  </si>
  <si>
    <t>siehe  CLIMAMAP - Hitzetage_Beobachtung</t>
  </si>
  <si>
    <t>siehe  CLIMAMAP - Hitzetage_Szenarien</t>
  </si>
  <si>
    <t>Projektträger:in (Unternehmen/Institution)</t>
  </si>
  <si>
    <t>(Teil-)Projekttitel</t>
  </si>
  <si>
    <t>Quelle: Naturgefahren im Klimawandel Vorsorgecheck - https://www.naturgefahrenimklimawandel.at/ngch-wie/ngch-themenbereiche</t>
  </si>
  <si>
    <t xml:space="preserve">Quelle: Klimacheck-Tool BMWK (DE) - https://www.bmwk.de/Redaktion/DE/Downloads/klimacheck-tool.html </t>
  </si>
  <si>
    <t>Niedrig</t>
  </si>
  <si>
    <t>Wann ist/sind das/die Ereignis:se passiert?</t>
  </si>
  <si>
    <r>
      <t xml:space="preserve">c. Abschätzung Veränderung in der Zukunft </t>
    </r>
    <r>
      <rPr>
        <sz val="10"/>
        <color theme="0"/>
        <rFont val="Open Sans SemiBold"/>
        <family val="2"/>
      </rPr>
      <t>(Expositionsanalyse - zukünftiges Klima)</t>
    </r>
  </si>
  <si>
    <r>
      <t>b. Information zu möglichen Gefährdungen</t>
    </r>
    <r>
      <rPr>
        <sz val="10"/>
        <color theme="0"/>
        <rFont val="Open Sans SemiBold"/>
        <family val="2"/>
      </rPr>
      <t xml:space="preserve"> (Expositionsanalyse - derzeitiges Klima)</t>
    </r>
  </si>
  <si>
    <t>3. Wetter- und klimabezogene Naturgefahren</t>
  </si>
  <si>
    <t>1.2 Steinschlag /
Felssturz</t>
  </si>
  <si>
    <t>Expositions-
analyse</t>
  </si>
  <si>
    <t>Anfälligkeits-
analyse</t>
  </si>
  <si>
    <t>Liegt der Standort in einem braunen Hinweisbereich, welcher auf mögliche Gefährdung durch Steinschlag hindeutet?</t>
  </si>
  <si>
    <r>
      <t>d. Einschätzung der zukünftigen Gefährdungslage</t>
    </r>
    <r>
      <rPr>
        <sz val="10"/>
        <color theme="0"/>
        <rFont val="Open Sans SemiBold"/>
        <family val="2"/>
      </rPr>
      <t xml:space="preserve"> (Anfälligkeitsanalyse)</t>
    </r>
  </si>
  <si>
    <t>Glossar - Begriffe</t>
  </si>
  <si>
    <t>Exposition</t>
  </si>
  <si>
    <t>Sensitivität</t>
  </si>
  <si>
    <t>Exposition bezeichnet im Allgemeinen das unmittelbare Ausgesetztsein gegenüber gefährdenden Bedingungen.</t>
  </si>
  <si>
    <t>Begriffe</t>
  </si>
  <si>
    <t>Die Sensitivität „gibt die Empfindlichkeit des betroffenen Mensch-Umwelt-Systems wieder“.</t>
  </si>
  <si>
    <t>Anfälligkeit</t>
  </si>
  <si>
    <t>Anfälligkeit, oder auch Vulnerabilität genannt, ist die Bewertung und Abschätzung der Klimawandel-Betroffenheit mit Hilfe einer Anfälligkeits-/Vulnerabilitätsanalyse. Die Vulnerabilität leitet sich hierbei aus der Exposition, der Sensitivität und der Anpassungskapazität eines Systems ab.</t>
  </si>
  <si>
    <t>2.1 Hochwasser (fluviale Überflutungen)</t>
  </si>
  <si>
    <t>2.3 Starkniederschlag</t>
  </si>
  <si>
    <t>• Schäden an der Infrastruktur durch direkte Druckwirkung
• Wirtschaftliche Schäden durch Betriebsunterbrechungen aufgrund von Austausch- bzw. Wiederherstellung der Infrastruktur
• Schäden an der Gebäudehülle und am Tragwerk
• Schäden durch die Auflast der Schneeablagerung an Außenwänden, Dächern und Geschossdecken</t>
  </si>
  <si>
    <t>3. Wetter-/klimabezogene Naturgefahren</t>
  </si>
  <si>
    <t>2.1 Hochwasser</t>
  </si>
  <si>
    <t>2.3</t>
  </si>
  <si>
    <t>Hochwasser</t>
  </si>
  <si>
    <t xml:space="preserve">
Muren sind Verlagerungsprozesse von Sediment, Wasser und oft auch Wildholz in Wildbacheinzugsgebieten, welche in besiedelten Regionen ein erhebliches Gefahrenpotential darstellen. Zusammen mit meist hohen Geschwindigkeiten und der hohen Dichte zeichnen sich Muren durch ein hohes Zerstörungspotential für Infrastruktureinrichtungen und Gebäude aus (ExtremA, 2019).</t>
  </si>
  <si>
    <t>a. Ereignisse in der Vergangenheit (angelehnt an Sensitivitätsanalyse)</t>
  </si>
  <si>
    <t>Ergebnis: Expositionsanalyse</t>
  </si>
  <si>
    <t>Ergebnis: Ereignisse in der Vergangenheit
(angelehnt an Sensitivitätsanalyse)</t>
  </si>
  <si>
    <t>Ergebis: Anfälligkeitsanalyse / Relevanz der Gefährdungslage</t>
  </si>
  <si>
    <t>Einreichdatum</t>
  </si>
  <si>
    <t>Exemplarische Maßnahmen zur Eigenvorsorge am eigenen Grundstück</t>
  </si>
  <si>
    <t>• Verzicht auf Versiegelung des Parkplatzes, um Versickerung des Regenwassers auf der Fläche zu ermöglichen
• Regenwasserversickerungsmöglichkeiten (z.B. auf nicht-versiegelten Bereichen neben der Straße unterschiedliche Substrate und Pflanzen angelegen)
• Achten Sie darauf, dass die Entwässerungsgräben regelmäßig gereinigt werden
• Erhöhte Anordnung von Einfahrten, Eingängen, Lichtschächten
• Regelmäßiges Reinigen von Dachrinnen, Abflüssen, Rückstauklappen und Einläufen in das Kanalnetz
• Dachbegrünungen entlasten bei Starkregen die Kanalisation
• Abschluss einer Naturgefahrenversicherung</t>
  </si>
  <si>
    <t>Unter Steinschlag versteht man das Fallen, Springen, Gleiten oder Rollen individueller, voneinander unabhängiger Felsfragmente (Steine und Blöcke) (ExtremA, 2019). Zu den Auslösemechanismen zählen Frost-/Tauwechsel, Niederschlag, Erdbeben, fortschreitende Verwitterung usw. Häufig spielt auch der Wald eine entscheidende Rolle bei der Auslösung von Steinschlag. Durch die Wurzeln und ständige Hebelbewegungen des Baumes kommt es zu einer Auflockerung des Gesteins. Andererseits übt der Wald eine bedeutende Bremswirkung auf Steinschläge aus (Kollision der Steine mit Stämmen). Große Steine oder Felsblöcke können Hauswände und Dächer durchschlagen. Fallen Steine auf Straßen oder Gleise ist dies nicht nur für Reisende gefährlich, es kann auch zu Sperren und damit erheblichen Umwegen führen. (Suda &amp; Rudolf-Miklau, Bauen und Naturgefahren, 2012)
Von einem Felssturz spricht man dann, wenn eine größere, mehr oder weniger kompakte Felsmasse abbricht (ExtremA, 2019).</t>
  </si>
  <si>
    <t>Schneelast ist die vertikale Krafteinwirkung der ruhenden Schneedecke aufgrund des Eigengewichtes. Lang andauernde starke Schneefälle, hohes spezifisches Gewicht des Schnees, windbedingte Schneeverfrachtung (Wächtenbildung) sowie starke Wassersättigung der Schneedecke durch Regen führen zu extremen Auflasten auf Gebäuden (Dächern) (Suda &amp; Rudolf-Miklau, Bauen und Naturgefahren, 2012). Aber auch Hochspannungsleitungen, Solarpanele oder Windenergieanlagen, sowie Bäume können von dieser Naturgefahr betroffen sein. Als Bezugswert hat sich ein 50-jährliches Ereignis etabliert (ExtremA, 2019). 
Eislasten entstehen durch die Anlagerung von Vereisung an diversen Strukturen. Man unterscheidet „Niederschlags-Vereisungen“ von „Nebel-Vereisungen“ (ExtremA, 2019).</t>
  </si>
  <si>
    <t>• Überschwemmungsschäden an Flächen und Gebäuden (Anstieg des Pegels angrenzender Flüsse und Bäche bis zur Überflutung der Betriebsflächen)
• Beschädigung von Anlagen durch Überschwemmung (Überschwemmungsbedingte leichte Beschädigung von Anlagen oder Beschädigung von Anlagen, die nicht kritisch für den Produktionsprozess sind, ggf. mit anschließenden leichten Betriebsverzögerungen)
• Beschädigung kritischer Anlagen durch Überschwemmung mit anschl. Betriebsunterbrechung (Überschwemmungsbedingte Beschädigung von Anlagen, die kritisch für den Produktionsprozess sind und zu einem Produktionsstop bzw. einer Betriebsunterbrechung führt)
• Beschädigung von Lagerbeständen durch Überschwemmungen (Beschädigung von drinnen oder draußen gelagerten Beständen durch Überschwemmungen)
• Behinderung von Arbeiten durch Überschwemmungen (Mitarbeiter können auf Grund von Überflutung drinnen oder draußen gelegene Arbeitsflächen nicht betreten)
• Ausfall und Beschädigung des betrieblichen IT-Systems durch Überschwemmung (Ausfall des betrieblichen IT-Systems durch Überschwemmung. in der Folge Unterbrechungs-, Wiederherstellungs- und Reparaturkosten.)</t>
  </si>
  <si>
    <t>• Wasser effizienter zu nutzen sowie der bewusstere Umgang mit Wasser bei den Wassernutzern (Bedarfsoptimierung)
• Errichtung von zusätzlichen Speichern und Überleitungen
• Aufbereitung und Wiederverwendung (z. B. das Sammeln und Aufbereiten von Niederschlagswasser oder Grauwasser für verschiedene Zwecke) 
• Wasserrückhalt in der Fläche durch eine Verbesserung der Wassernutzungseffizienz auf Agrarflächen</t>
  </si>
  <si>
    <t>Als Hitzetage werden Tage bezeichnet, an denen die Tageshöchsttemperatur mehr als 30 °C erreicht. Diese Tage haben im österreichweiten Mittel in den letzten Jahrzehnten stark zugenommen. Am markantesten ist die Zunahme im Südosten Österreichs. Problematisch für das Wohlbefinden sind auch Tropennächte, in denen die Temperatur nicht unter 20 °C sinkt (ZAMG).</t>
  </si>
  <si>
    <t>• Podeste für empfindliche Produktionsanlagen
• Verlegung kritischer IT-Anlagen in höher gelegene Gebäudeteile
• Technischer Hochwasserschutz (z.B. Hochwasserschutzwälle/Tore)
• Plattformen zum Schutz vor Wasser
• Schaffung von Abfluss- und Versickerungsflächen
• Absicherung umliegender Hänge (z. B. durch Bepflanzung)
• Abschluss einer Naturgefahrenversicherung
• Alarmplan mit Verhaltensregeln und genauer Aufgabenverteilung. Zu klären ist z.B.: Wer entscheidet,
ob eine Evakuierung nötig ist? Wer kümmert sich um Schutzmaßnahmen?
• Abschließen einer Elektrogeräteversicherung (bietet Versicherungsschutz bei allen „Elementargefahren“ (Brand, Blitzschlag, Sturm, Wasser etc.)
• Abschluss einer Sturmversicherung (umfasst auch Ersatzleistungen bei Steinschlag, Erdrutsch, Schneedruck und – je nach Vertrag und besonderer Vereinbarung – auch Lawinen-, Hochwasser- und Erdbebenschäden)</t>
  </si>
  <si>
    <t>Detailanalyse notwendig?</t>
  </si>
  <si>
    <r>
      <t xml:space="preserve"> Ereignisse in der Vergangenheit </t>
    </r>
    <r>
      <rPr>
        <sz val="8"/>
        <color theme="1"/>
        <rFont val="Open Sans SemiBold"/>
        <family val="2"/>
      </rPr>
      <t>(angelehnt an Sensitivitätsanalyse)</t>
    </r>
  </si>
  <si>
    <t>Weitere Informationen in den GIS GEO-Portalen der Länder - Sturzprozesse (unvollständig)</t>
  </si>
  <si>
    <t>Kennzahl / Förderwerbernummer</t>
  </si>
  <si>
    <t xml:space="preserve">Anzahl an Naturgefahren, für welche eine Detailanalyse notwendig ist: </t>
  </si>
  <si>
    <t>Wie hoch ist die Anzahl der Hitzetage (Tagesmaximum-Temperatur &gt;= 30°C) aktuell (1981-2010) am Standort?</t>
  </si>
  <si>
    <t xml:space="preserve">• Beschädigung eigener Anlagen zur Energieproduktion (Beschädigung eigener Anlagen zur Energieproduktion (z.B. Photovoltaik, Windkraft, Blockheizkraft, KWK) auf Grund von Extremwetter)
• Durchfeuchtung und Schädigung der Bausubstanz (Erosion der Bausubstanz bei Durchfeuchtung des Mauerwerks)
• Gebäudeschäden durch Rückstau von Wasser in der Kanalisation (Rückstau der Kanalisation durch Überlastung bzw. Verstopfung. Abwasser quillt aus den Kanaldeckeln über und sorgt für lokale Überschwemmungen, die Gebäude beschädigen können)
• Gebäudeschäden durch Erdrutsch (Durch anhaltende, starke Niederschläge kann es unter bestimmten Bedingungen (Boden, Hangneigung) zu Erdrutschen kommen, die Schäden an Gebäuden hervorrufen können)
• Behinderung von Arbeiten unter freiem Himmel durch einen Erdrutsch (Durch anhaltende, starke Niederschläge kann es unter bestimmten Bedingungen (Boden, Hangneigung) zu Erdrutschen kommen, die Arbeiten unter freiem Himmel behindern können)
• Belastung des Kanal-Abwassersystems
</t>
  </si>
  <si>
    <t>• Überhitzung von Gebäuden (Eingeschränkte Nutzbarkeit und/oder erhöhter Kühlungsbedarf (Kosten) durch temporäre Überhitzung von Gebäuden)
• Effizienzrückgang bei Maschinen und Anlagen durch erhöhte Außentemperaturen (Effizienzrückgang bei Maschinen und Anlagen durch erhöhte Außentemperaturen bis hin zur Beschädigung oder vorübergehenden Stilllegung der Anlagen auf Grund von Überhitzung)
• Beschädigung von Lagerbeständen durch Hitze (Beschädigung von draußen gelagerten Beständen, die bei Hitzewellen starker Hitze und UV-Strahlung ausgesetzt sind)
• Hitzebedingter Verlust an Mitarbeiterproduktivität (Belastungen durch erhöhte Raum- und Außentemperaturen, verschlechterte Luftqualität und erhöhte UV-Strahlung) 
• Ausfall und Beschädigung des betrieblichen IT-Systems durch Überhitzung (Ausfall des betrieblichen IT-Systems durch Überhitzung. In der Folge Unterbrechungs-, Wiederherstellungs- und Reparaturkosten.)
• Veränderungen der Grundwasser- und Oberflächengewässertemperaturen (Zunahme der Wassertemperaturen) und Gewässerqualität
• Ernteschäden</t>
  </si>
  <si>
    <t>• Sturmschäden an Flächen und Gebäuden (Beschädigung durch starke Winde, insbesondere an Dächern und Fassaden)
• Beschädigung von Lagerbeständen durch Stürme (Beschädigung von draußen gelagerten Beständen durch Stürme und Sturmfolgen)
• Behinderung von Arbeiten unter freiem Himmel durch Stürme (Arbeiten unter freiem Himmel können durch starke Winde behindert oder auf Grund des Sicherheitsrisikos unzumutbar werden)
• Windwurf</t>
  </si>
  <si>
    <t>• Schäden an der Infrastruktur infolge erhöhter Massenbewegung, Hangrutschungen, Muren
• Betriebsunterbrechungen durch Schäden infolge erhöhter Muren
• Wirtschaftliche Schäden durch Betriebsunterbrechungen aufgrund von Austausch- bzw. Wiederherstellung der Infrastruktur</t>
  </si>
  <si>
    <t xml:space="preserve">• Bodenverluste/Bodendegradation durch Erosion 
• Verlust von Biotopen und Habitaten
• Schäden an der Infrastruktur infolge erhöhter Massenbewegung, Hangrutschungen, Muren
• Betriebsunterbrechungen durch Schäden infolge erhöhter Massenbewegung, Hangrutschungen, Muren
• Wirtschaftliche Schäden durch Betriebsunterbrechungen aufgrund von Austausch- bzw. Wiederherstellung der Infrastruktur
• Instabilität von sehr hoch gelegenen Straßeninfrastrukturen </t>
  </si>
  <si>
    <t>• Brände bei Anlagen / Schäden am Gebäude
• Ernteausfall
• Stromversorgung
• Indirekt Versorgungssicherheit
• Mitarbeiter:innen werden von Arbeitsort abgeschnitten</t>
  </si>
  <si>
    <t xml:space="preserve">• Trockenes bzw. gemähtes Unkraut und Gras beseitigen / hohes Gras bei Dürre/Trockenheit beseitigen
Bei Waldbesitz:
• Rauchverbot/kein Feuer im Wald
• geänderte Baumartenwahl und angepasste Pflegemaßnahmen
• Schlägerungsarbeiten im Herbst und Winter durchführen
• Bäume aufasten
• trockenes Astmaterial, Trockenhaufen und Totholz beseitigen </t>
  </si>
  <si>
    <t>• Lawinenverbauung
• Abschluss einer Naturgefahrenversicherung
• Abschluss einer Sturmversicherung (umfasst auch Ersatzleistungen bei Steinschlag, Erdrutsch, Schneedruck und – je nach Vertrag und besonderer Vereinbarung – auch Lawinen-, Hochwasser- und Erdbebenschäden)
• Die Verstärkung von Bodenplatte und Aussenwänden
• Eine angepasste Nutzung reduziert das Personen- und Sachrisiko erheblich. Sehen Sie bei Gefahr durch Steinschlag, Lawinen oder Murgang/Hangmuren im Bereich der direkt betroffenen Aussenwände ausschliesslich Räume mit kurzer Aufenthaltsdauer vor, beispielsweise Verbindungsgänge oder Nasszellen.</t>
  </si>
  <si>
    <t>• Abschluss einer Naturgefahrenversicherung
• Schutz für ein Gebäude erreichen Sie beispielsweise, indem Sie es optimal im Gelände platzieren oder eine geeignete Gebäudeform und -ausrichtung wählen. Vermeiden Sie Öffnungen in der murgangseitigen Aussenwand oder schützen Sie sie entsprechend. Sehen Sie zudem im Bereich der betroffenen Aussenwände nur Räume mit kurzer Aufenthaltsdauer von Personen vor. Planen Sie Aussenwände und Öffnungen in verstärkter Bauweise und dichten Sie den potentiell betroffenen Bereich ab.
• Schutz durch Dämme, Mauern oder Netze: Dem Gebäude vorgelagerte Dämme, Mauern und Schutznetze können den Murgang ablenken oder auffangen. 
• Schutz durch einen Spaltkeil: Ein dem Gebäude vorgelagerter Spaltkeil ermöglicht einen optimalen Schutz vor hohen Drücken. Gleichzeitig müssen die Öffnungen und die Innenraumnutzungen der Gefährdung entsprechend geplant werden.
• Die Verstärkung von Bodenplatte und Aussenwänden
• Eine angepasste Nutzung reduziert das Personen- und Sachrisiko erheblich. Sehen Sie bei Gefahr durch Steinschlag, Lawinen oder Murgang/Hangmuren im Bereich der direkt betroffenen Aussenwände ausschliesslich Räume mit kurzer Aufenthaltsdauer vor, beispielsweise Verbindungsgänge oder Nasszellen.</t>
  </si>
  <si>
    <t>• Schäden an der Gebäudehülle  /Wanddurchbruch infolge Anpralls
• Schäden an Oberleitungen / Stromversorgungsinfrastruktur
• Wirtschaftliche Schäden durch Betriebsunterbrechungen aufgrund von Austausch- bzw. Wiederherstellung der Infrastruktur
• Schäden an der Infrastruktur</t>
  </si>
  <si>
    <t>Quellen: Naturgefahren im Klimawandel Vorsorgecheck - www.naturgefahrenimklimawandel.at; www.schutz-vor-naturgefahren.ch</t>
  </si>
  <si>
    <t>• Abschluss einer Sturmversicherung (umfasst auch Ersatzleistungen bei Steinschlag, Erdrutsch, Schneedruck und – je nach Vertrag und besonderer Vereinbarung – auch Lawinen-, Hochwasser- und Erdbebenschäden)
• Eine angepasste Nutzung reduziert das Personen- und Sachrisiko erheblich. Sehen Sie bei Gefahr durch Steinschlag, Lawinen oder Murgang/Hangmuren im Bereich der direkt betroffenen Aussenwände ausschliesslich Räume mit kurzer Aufenthaltsdauer vor, beispielsweise Verbindungsgänge oder Nasszellen.
• Vermeiden Sie Öffnungen in der bergseitigen Aussenwand oder schützen Sie sie entsprechend
• Die Verschalung/Abdeckung von Wänden mit stossdämpfenden Materialien ist eine sehr effiziente Massnahme, um die Einwirkung anprallender Steine auf das Tragwerk zu reduzieren</t>
  </si>
  <si>
    <t>• zusätzlich Pflanzungen zum Schutz vor Erosion und vor Rutschungen
• Abschluss einer Naturgefahrenversicherung
• Abschluss einer Sturmversicherung (umfasst auch Ersatzleistungen bei Steinschlag, Erdrutsch, Schneedruck und – je nach Vertrag und besonderer Vereinbarung – auch Lawinen-, Hochwasser- und Erdbebenschäden)
• Verstärkung von Bodenplatte und Aussenwänden: Die Verstärkung bei bestehenden Gebäuden erfolgt mittels Klebebewehrung oder zusätzlicher Bewehrung in Gunitschicht oder Vorsatzbeton
• Sorgen Sie mittels Scheiben oder Pfählen für eine optimale Abtragung der Lasten des Gebäudes in den stabilen Untergrund</t>
  </si>
  <si>
    <t>• Abschluss einer Sturmversicherung (umfasst auch Ersatzleistungen bei Steinschlag, Erdrutsch, Schneedruck und – je nach Vertrag und besonderer Vereinbarung – auch Lawinen-, Hochwasser- und Erdbebenschäden)
• Abschluss einer Naturgefahrenversicherung
• Es sind geprüfte thermische Sonnenkollektoren und PV-Module erhältlich, die besonders hohen Schneelasten standhalten.
• Schneerückhaltevorrichtungen: Schneefanggitter, Schneebalken, Schneestopper
• Die Dachform beeinflusst die Winddruck- und Windsogkräfte sowie die möglichen Schneelasten massgeblich</t>
  </si>
  <si>
    <t>• Abschließen einer Sturmversicherung
• Abschließen einer Elektrogeräteversicherung (bietet Versicherungsschutz bei allen „Elementargefahren“ (Brand, Blitzschlag, Sturm, Wasser etc.)
• Sturmklammern und Verschraubungen verhindern, dass die Ziegel bei Wind abheben.
• Berücksichtigen von umstürzendenden Bäumen in Gebäudenähe</t>
  </si>
  <si>
    <t>Nein</t>
  </si>
  <si>
    <t>Wie groß ist die Anfälligkeit für Rutschungen am Standort?</t>
  </si>
  <si>
    <t>Wie hoch ist die erwartete Schneelast bei einem sk-Szenario (50-jährliches Schneelastereignis)? (kN/m^2)</t>
  </si>
  <si>
    <t>Wie groß sind die Windspitzen im Sommer (km/h) am Projektstandort?</t>
  </si>
  <si>
    <t>Wie groß sind die Windspitzen im Winter (km/h) am Projektstandort?</t>
  </si>
  <si>
    <t>siehe HORA - Windspitzen Sommer</t>
  </si>
  <si>
    <t>siehe HORA - Windspitzen Winter</t>
  </si>
  <si>
    <t>siehe BML Waldbrand Risikokarte</t>
  </si>
  <si>
    <t>Wie groß ist das Waldbrandrisiko in der Region?</t>
  </si>
  <si>
    <t>Wie hoch ist die Anzahl der Tage im Jahr mit Starkniederschlag (Tagesniederschlagssumme 
&gt;= 20 mm) aktuell (1981-2010)?</t>
  </si>
  <si>
    <t>Wie hoch ist die erwartete Wassertiefe für das Überflutungsszenario HQ100? (m)</t>
  </si>
  <si>
    <t>Wie hoch ist die erwartete Fließgeschwindigkeit für das Überflutungsszenario HQ100?</t>
  </si>
  <si>
    <t>Hinweis: Selbsteinschätzung geht nicht in die Bewertung ein</t>
  </si>
  <si>
    <t>Hinweise: Selbsteinschätzung geht nicht in die Bewertung ein; vermehrte oder intensivere Starkniederschläge oder das Auftauen von Permafrostböden können Felsstürze und Steinschlag begünstigen, abnehmende Frost-Tau-Wechseltage verringern</t>
  </si>
  <si>
    <t>Hinweise: Selbsteinschätzung geht nicht in die Bewertung ein; vermehrte oder intensivere Starkniederschläge oder das Auftauen von Permafrostböden können Rutschungsprozesse begünstigen, abnehmende Frost-Tau-Wechseltage verringern</t>
  </si>
  <si>
    <t>siehe beispielhafte Gefährdungen/Risiken [5 Glossar]</t>
  </si>
  <si>
    <t>1. Oben im Menü auf "Lawine" klicken; 
2. Adresse oben eingeben</t>
  </si>
  <si>
    <t>1. Oben im Menü auf "Risikogebiete" klicken; 2. Links im Menü "APSFR" auswählen; 3. Adresse oben eingeben</t>
  </si>
  <si>
    <t>1. Oben im Menü auf "Gefahrenkarte - Prozessausprägung" klicken; 2. Links das Szenario "HQ 100" auswählen; 3. Links die Prozesseigenschaft "Wassertiefe" auswählen; 4. Adresse oben eingeben</t>
  </si>
  <si>
    <t>1. Oben im Menü auf "Gefahrenkarte - Prozessausprägung" klicken; 2. Links das Szenario "HQ 100" auswählen; 3. Links die Prozesseigenschaft "Fließgeschwindigkeit" auswählen; 4. Adresse oben eingeben</t>
  </si>
  <si>
    <t>1. Oben im Menü auf "Risikogebiete" klicken; 2. Links die Darstellung "Oberflächenabfluss" auswählen; 3. Adresse oben eingeben</t>
  </si>
  <si>
    <t>1. Die ClimaMaps für das passende Bundesland anklicken; 2. Unten rechts auf "Explore" und "Go to resource" klicken; 3. Die heruntergeladenen ZIP-Datei-Karten öffnen/ extrahieren; 4. Die Datei "BDL_Starkniederschlagstage_Beobachtung_(…)" öffnen</t>
  </si>
  <si>
    <t>1. Oben im Menü auf "Erosion/Steinschlag" klicken; 
2. Adresse oben eingeben</t>
  </si>
  <si>
    <t>1. Die ClimaMaps für das passende Bundesland anklicken; 2. Unten rechts auf "Explore" und "Go to resource" klicken; 3. Die heruntergeladenen ZIP-Datei-Karten öffnen/ extrahieren; 4. Die Datei "BDL_Hitzetage_Beobachtung_(…)" öffnen</t>
  </si>
  <si>
    <t>1. Die ClimaMaps für das passende Bundesland anklicken; 2. Unten rechts auf "Explore" und "Go to resource" klicken; 3. Die heruntergeladenen ZIP-Datei-Karten öffnen/ extrahieren; 4. Die Datei "BDL_Hitzetage_Szenarien(…)" öffnen</t>
  </si>
  <si>
    <t>1. Auf das Bild "Waldbrandrisiko in Österreich" klicken</t>
  </si>
  <si>
    <t>Name der Förderstelle</t>
  </si>
  <si>
    <t>E-Mail-Adresse der Förderstelle</t>
  </si>
  <si>
    <t>Telefonnummer der Förderstelle</t>
  </si>
  <si>
    <t>Kontaktstelle</t>
  </si>
  <si>
    <r>
      <t xml:space="preserve">Beschreibung des Projektstandorts 
</t>
    </r>
    <r>
      <rPr>
        <i/>
        <sz val="8"/>
        <color theme="1"/>
        <rFont val="Open Sans"/>
        <family val="2"/>
      </rPr>
      <t>(max. 150 Wörter) 
Bsp.: Neben einem Fluss, ein Fels in der Nähe, Umgebung ist dicht
versiegelt, steht frei auf einer Wiese, etc.</t>
    </r>
  </si>
  <si>
    <t xml:space="preserve">
 </t>
  </si>
  <si>
    <t>• Eingeschränkte Wasserverfügbarkeit (Eingeschränkte Verfügbarkeit des laufenden Betriebs?assers für die Industrie, Verschärfung der Grenzwerte für Temperaturemissionen, Ausfälle wasserbasierter Kühlsysteme) 
• Verschärfung der Wärmegrenzwerte für Abwasser ((Saisonal) Zunehmende Beschränkung der Ableitung von Kühl- und Betriebswasser in umliegende Gewässer auf Grund von Wärmegrenzwerten)
• Schwankungen in der Brauchwasserqualität (Saisonale Wasserverunreinigungen durch niedrige Grundwasserstände)
• Verlust an Mitarbeiterproduktivität und Zunahme krankheitsbedingte Ausfälle durch Allergien (Verstärkung von Allergien durch Pollen und andere luftbürtige Allergene, die infolge geringeren Niederschlags in größeren Mengen vorkommen. Verstärkt wird diese Entwicklung durch verlängerte Pollenflugzeit und zugewanderte Pflanzenarten.)
• Nutzungskonflikt: Ressource vs. Bewässerung, Bodenversiegelung
• Ernteschäden</t>
  </si>
  <si>
    <t>Wurden Maßnahmen getroffen, um das Risiko einer künftigen Gefährdung signifikant herabzusetzen? (wenn ja, welche?)</t>
  </si>
  <si>
    <t>Schritt 1: Angaben zu Infrastrukturinvestitionsprojekt ausfüllen</t>
  </si>
  <si>
    <t xml:space="preserve">Anleitung für Klimaverträglichkeits-Überprüfung: Teil 2 - Klimawandelanpassung </t>
  </si>
  <si>
    <t>Optional</t>
  </si>
  <si>
    <t>b. Information zu möglichen Gefährdungen (Expositionsanalyse - derzeitiges Klima)</t>
  </si>
  <si>
    <t>c. Abschätzung Veränderung in der Zukunft (Expositionsanalyse - zukünftiges Klima)</t>
  </si>
  <si>
    <t>Hintergrundinformationen und hilfreiche Links</t>
  </si>
  <si>
    <t>Natural Hazard Overview &amp; Risk Assessment Austria (HORA), BML</t>
  </si>
  <si>
    <t>Schritt 3: Durchführung der Analyse</t>
  </si>
  <si>
    <t>Hoch</t>
  </si>
  <si>
    <t>Mittel</t>
  </si>
  <si>
    <t>Keine</t>
  </si>
  <si>
    <t>Endergebnis Text</t>
  </si>
  <si>
    <t>Gefährdung Firmeneigentum:</t>
  </si>
  <si>
    <t>Gefährdung Menschen:</t>
  </si>
  <si>
    <t>Gefährdung Umwelt:</t>
  </si>
  <si>
    <t>Gefährdung laufender Betrieb:</t>
  </si>
  <si>
    <t>Gefährdung Infrastruktur:</t>
  </si>
  <si>
    <t>LUT für Konversion Zahlen/Text:</t>
  </si>
  <si>
    <t>ja</t>
  </si>
  <si>
    <t>nein</t>
  </si>
  <si>
    <t>mittlere bis hohe</t>
  </si>
  <si>
    <t>geringe bis mittlere</t>
  </si>
  <si>
    <t>keine bis geringe</t>
  </si>
  <si>
    <t>Anfälligkeit für Rutschungen:</t>
  </si>
  <si>
    <t>Einstufung:</t>
  </si>
  <si>
    <t>keine Daten verfügbar</t>
  </si>
  <si>
    <t>LUT für Anfälligkeitsanalyse:</t>
  </si>
  <si>
    <t>Hoch_Hoch</t>
  </si>
  <si>
    <t>Hoch_Mittel</t>
  </si>
  <si>
    <t>Hoch_Niedrig</t>
  </si>
  <si>
    <t>Mittel_Hoch</t>
  </si>
  <si>
    <t>Mittel_Mittel</t>
  </si>
  <si>
    <t>Mittel_Niedrig</t>
  </si>
  <si>
    <t>Niedrig_Hoch</t>
  </si>
  <si>
    <t>Niedrig_Mittel</t>
  </si>
  <si>
    <t>Niedrig_Niedrig</t>
  </si>
  <si>
    <t>Anfälligkeitsanalyse - Kombination Sensitivität + Exposition:</t>
  </si>
  <si>
    <t>Ergebnis:</t>
  </si>
  <si>
    <t>Eigenvorsorge empfohlen</t>
  </si>
  <si>
    <t>Kein Handlungsbedarf</t>
  </si>
  <si>
    <t>Detailanalyse notwendig</t>
  </si>
  <si>
    <t xml:space="preserve">Anzahl ausgefüllte Basis-Pflichtfelder (von 8):  </t>
  </si>
  <si>
    <t>Gefährdung Firmeneigentum korrekt ausgefüllt?</t>
  </si>
  <si>
    <t>Gefährdung Menschen korrekt ausgefüllt?</t>
  </si>
  <si>
    <t>Gefährdung Umwelt korrekt ausgefüllt?</t>
  </si>
  <si>
    <t>Gefährdung laufender Betrieb korrekt ausgefüllt?</t>
  </si>
  <si>
    <t>Gefährdung Infrastruktur korrekt ausgefüllt?</t>
  </si>
  <si>
    <t>Maßnahmen korrekt ausgefüllt?</t>
  </si>
  <si>
    <t>Zwischeneinstufung gesamt (Maximum)</t>
  </si>
  <si>
    <t>Endergebnis mit Berücksichtigung von Maßnahmen:</t>
  </si>
  <si>
    <t>Analyse gemäß Entscheidungsbaum:</t>
  </si>
  <si>
    <t xml:space="preserve">Summe Fehlerprüfung gesamt:  </t>
  </si>
  <si>
    <t xml:space="preserve">Check Eingabe "Nein":  </t>
  </si>
  <si>
    <t xml:space="preserve">Check Eingabe "Ja":  </t>
  </si>
  <si>
    <t xml:space="preserve">Kontrollsumme Check (wenn Summe &gt; 0, dann gibt es einen Fehler):  </t>
  </si>
  <si>
    <t>Status Fehlerüberprüfung</t>
  </si>
  <si>
    <t xml:space="preserve">Check, ob überhaupt irgendwelche eingaben gemacht wurden:  </t>
  </si>
  <si>
    <t xml:space="preserve">Check Eingabe "Leer":  </t>
  </si>
  <si>
    <t>Gelbe Zone (Bebauung nur eingeschränkt und unter Einhaltung von Auflagen möglich)</t>
  </si>
  <si>
    <t>Rote Zone (Besiedlung nicht oder nur mit unverhältnismäßig hohem Aufwand möglich)</t>
  </si>
  <si>
    <t>ok</t>
  </si>
  <si>
    <t xml:space="preserve">siehe CLIMAMAP - Starkniederschlagstage_Szenarien
</t>
  </si>
  <si>
    <t>1. Die ClimaMaps für das passende Bundesland anklicken;
2. Unten rechts auf "Explore" und "Go to resource" klicken;
3. Die heruntergeladenen ZIP-Datei-Karten öffnen/ extrahieren;
4. Die Datei "BDL_Starkniederschlagstage_Szenarien" öffnen</t>
  </si>
  <si>
    <t>geplanter Baubeginn:</t>
  </si>
  <si>
    <t>geplante Nutzung bis:</t>
  </si>
  <si>
    <t>mittlere Wassertiefe (0,6 - 1,5 m)</t>
  </si>
  <si>
    <t>hohe Wassertiefe (&gt; 1,5 m)</t>
  </si>
  <si>
    <t>geringe Wassertiefe (&lt; 0,6 m)</t>
  </si>
  <si>
    <t>hohe Fließgeschwindigkeit</t>
  </si>
  <si>
    <t>mittlere Fließgeschwindigkeit</t>
  </si>
  <si>
    <t>geringe Fließgeschwindigkeit</t>
  </si>
  <si>
    <t xml:space="preserve">Abfrage Standort mit APSFR:  </t>
  </si>
  <si>
    <t xml:space="preserve">Abfrage Wassertiefe:  </t>
  </si>
  <si>
    <t xml:space="preserve">Abfrage Fließgeschwindigkeit:  </t>
  </si>
  <si>
    <t xml:space="preserve">Maximum Tiefe/Geschwindigkeit:  </t>
  </si>
  <si>
    <t xml:space="preserve">Entscheidungsbaum:  </t>
  </si>
  <si>
    <t xml:space="preserve">Abfrage Standort an Hauptfließweg:  </t>
  </si>
  <si>
    <t xml:space="preserve">Einstufung Hangneigung:  </t>
  </si>
  <si>
    <t>1_Nein</t>
  </si>
  <si>
    <t>1_Ja</t>
  </si>
  <si>
    <t>0_Nein</t>
  </si>
  <si>
    <t>0_Ja</t>
  </si>
  <si>
    <t>2_Nein</t>
  </si>
  <si>
    <t>2_Ja</t>
  </si>
  <si>
    <t>3_Nein</t>
  </si>
  <si>
    <t>3_Ja</t>
  </si>
  <si>
    <t>&lt;= 5 Tage</t>
  </si>
  <si>
    <t>5 - 7 Tage</t>
  </si>
  <si>
    <t>7 - 10 Tage</t>
  </si>
  <si>
    <t>10 - 15 Tage</t>
  </si>
  <si>
    <t>15 - 20 Tage</t>
  </si>
  <si>
    <t>20 - 25 Tage</t>
  </si>
  <si>
    <t>&gt; 25 Tage</t>
  </si>
  <si>
    <t>Einstufung Tage mit Niederschlag:</t>
  </si>
  <si>
    <r>
      <rPr>
        <b/>
        <sz val="11"/>
        <color theme="1"/>
        <rFont val="Calibri"/>
        <family val="2"/>
        <scheme val="minor"/>
      </rPr>
      <t>Einstufung Szenario:</t>
    </r>
    <r>
      <rPr>
        <sz val="11"/>
        <color theme="1"/>
        <rFont val="Calibri"/>
        <family val="2"/>
        <scheme val="minor"/>
      </rPr>
      <t xml:space="preserve">
(bei mehreren Perioden zählt die am entferntesten in der Zukunft liegende)</t>
    </r>
  </si>
  <si>
    <t>1_wird geringer</t>
  </si>
  <si>
    <t>1_bleibt gleich</t>
  </si>
  <si>
    <t>1_wird größer</t>
  </si>
  <si>
    <t>2_wird geringer</t>
  </si>
  <si>
    <t>2_bleibt gleich</t>
  </si>
  <si>
    <t>2_wird größer</t>
  </si>
  <si>
    <t>3_wird geringer</t>
  </si>
  <si>
    <t>3_bleibt gleich</t>
  </si>
  <si>
    <t>3_wird größer</t>
  </si>
  <si>
    <t>Kombi Tage/Tendenz:</t>
  </si>
  <si>
    <t>Einstufung</t>
  </si>
  <si>
    <t>ENDERGEBNIS:</t>
  </si>
  <si>
    <t>&lt;= 0 Tage</t>
  </si>
  <si>
    <t>0 - 7 Tage</t>
  </si>
  <si>
    <t>7 - 14 Tage</t>
  </si>
  <si>
    <t>14 - 21 Tage</t>
  </si>
  <si>
    <t>21 - 28 Tage</t>
  </si>
  <si>
    <t>28 - 35 Tage</t>
  </si>
  <si>
    <t>35 - 42 Tage</t>
  </si>
  <si>
    <t>&gt; 42 Tage</t>
  </si>
  <si>
    <t>Einstufung Anzahl Hitzetage:</t>
  </si>
  <si>
    <t>Sehr geringes Waldbrandrisiko</t>
  </si>
  <si>
    <t>Geringes Waldbrandrisiko</t>
  </si>
  <si>
    <t>Mittleres Waldbrandrisiko</t>
  </si>
  <si>
    <t>Hohes Waldbrandrisiko</t>
  </si>
  <si>
    <t>Sehr hohes Waldbrandrisiko</t>
  </si>
  <si>
    <t>Einstugung Waldbrandrisiko:</t>
  </si>
  <si>
    <t>&gt; 190</t>
  </si>
  <si>
    <t>180 - 189</t>
  </si>
  <si>
    <t>170 - 179</t>
  </si>
  <si>
    <t>140 - 149</t>
  </si>
  <si>
    <t>130 - 139</t>
  </si>
  <si>
    <t>120 - 129</t>
  </si>
  <si>
    <t>110 - 119</t>
  </si>
  <si>
    <t>100 - 109</t>
  </si>
  <si>
    <t>90 - 99</t>
  </si>
  <si>
    <t>80 - 89</t>
  </si>
  <si>
    <t>70 - 79</t>
  </si>
  <si>
    <t>60 - 69</t>
  </si>
  <si>
    <t>50 - 59</t>
  </si>
  <si>
    <t>40 - 49</t>
  </si>
  <si>
    <t>&lt; 40</t>
  </si>
  <si>
    <t>160 - 169</t>
  </si>
  <si>
    <t>150 - 159</t>
  </si>
  <si>
    <t>keine Daten (Stufe 1, 2)</t>
  </si>
  <si>
    <t>Stufe 3</t>
  </si>
  <si>
    <t>Stufe 4</t>
  </si>
  <si>
    <t>Stufe &gt;5</t>
  </si>
  <si>
    <t>Einstufung Hagelgefährdung:</t>
  </si>
  <si>
    <t>Stufe 5</t>
  </si>
  <si>
    <t>&gt; 10,0</t>
  </si>
  <si>
    <t>&gt; 8,0 - ≤ 10,0</t>
  </si>
  <si>
    <t>&gt; 5,0 - ≤ 6,0</t>
  </si>
  <si>
    <t>&gt; 6,0 - ≤ 8,0</t>
  </si>
  <si>
    <t>&gt; 4,0 - ≤ 5,0</t>
  </si>
  <si>
    <t>&gt; 3,0 - ≤ 4,0</t>
  </si>
  <si>
    <t>&gt; 2,5 - ≤ 3,0</t>
  </si>
  <si>
    <t>&gt; 2,0 - ≤ 2,5</t>
  </si>
  <si>
    <t>&gt; 1,5 - ≤ 2,0</t>
  </si>
  <si>
    <t>&gt; 1,0 - ≤ 1,5</t>
  </si>
  <si>
    <t>≤ 1,0</t>
  </si>
  <si>
    <t>keine normativen Werte</t>
  </si>
  <si>
    <t>Einstufung Schneelast:</t>
  </si>
  <si>
    <t>0_1</t>
  </si>
  <si>
    <t>0_0</t>
  </si>
  <si>
    <t>Expositionsanalyse unvollständig oder fehlerhaft ausgefüllt. Bitte Eingaben überprüfen!</t>
  </si>
  <si>
    <t>1_0</t>
  </si>
  <si>
    <t>2_0</t>
  </si>
  <si>
    <t>2_1</t>
  </si>
  <si>
    <t xml:space="preserve">Check Eingabe "Leer" (Code 0):  </t>
  </si>
  <si>
    <t xml:space="preserve">Check Eingabe "Ja" (Code 1):  </t>
  </si>
  <si>
    <t xml:space="preserve">Check Eingabe "Nein" oder "Unsicher" (2):  </t>
  </si>
  <si>
    <t xml:space="preserve">Bestimmung welche Eingabe getroffen wurde:  </t>
  </si>
  <si>
    <t xml:space="preserve">Fehlercode:  </t>
  </si>
  <si>
    <t xml:space="preserve">Brauner Hinweisbereich korrekt ausgefüllt?   </t>
  </si>
  <si>
    <t xml:space="preserve">Gefahrenzone korrekt ausgefüllt?  </t>
  </si>
  <si>
    <t>1_1</t>
  </si>
  <si>
    <t>keine Angaben!</t>
  </si>
  <si>
    <t>Abfrage brauner Hinweisbereich:</t>
  </si>
  <si>
    <t>Finale Bewertung:</t>
  </si>
  <si>
    <t>Endergebnis Text:</t>
  </si>
  <si>
    <t xml:space="preserve">Wassertiefe korrekt ausgefüllt?  </t>
  </si>
  <si>
    <t xml:space="preserve">APFSR korrekt ausgefüllt?  </t>
  </si>
  <si>
    <t xml:space="preserve">Fließgeschwindigkeit korrekt ausgefüllt?  </t>
  </si>
  <si>
    <t xml:space="preserve">alle Felder korrekt ausgefüllt?  </t>
  </si>
  <si>
    <t xml:space="preserve">Endergebnis Text:  </t>
  </si>
  <si>
    <t xml:space="preserve">Hangneigung korrekt ausgefüllt?  </t>
  </si>
  <si>
    <t xml:space="preserve">Hauptfließrichtung korrekt ausgefüllt?  </t>
  </si>
  <si>
    <t>ENDERGEBNIS Text:</t>
  </si>
  <si>
    <t xml:space="preserve">Anzahl Tage  korrekt ausgefüllt?  </t>
  </si>
  <si>
    <t xml:space="preserve">Periode 2016 - 2045 korrekt ausgefüllt?  </t>
  </si>
  <si>
    <t xml:space="preserve">Periode 2071 - 2100 ausgefüllt?  </t>
  </si>
  <si>
    <r>
      <t xml:space="preserve">Periode 2036 - 2065 </t>
    </r>
    <r>
      <rPr>
        <b/>
        <sz val="11"/>
        <color theme="1"/>
        <rFont val="Calibri"/>
        <family val="2"/>
        <scheme val="minor"/>
      </rPr>
      <t>KORREKT</t>
    </r>
    <r>
      <rPr>
        <sz val="11"/>
        <color theme="1"/>
        <rFont val="Calibri"/>
        <family val="2"/>
        <scheme val="minor"/>
      </rPr>
      <t xml:space="preserve"> ausgefüllt?  </t>
    </r>
  </si>
  <si>
    <r>
      <t xml:space="preserve">Periode 2036 - 2065 </t>
    </r>
    <r>
      <rPr>
        <b/>
        <sz val="11"/>
        <color theme="1"/>
        <rFont val="Calibri"/>
        <family val="2"/>
        <scheme val="minor"/>
      </rPr>
      <t>relevant?</t>
    </r>
    <r>
      <rPr>
        <sz val="11"/>
        <color theme="1"/>
        <rFont val="Calibri"/>
        <family val="2"/>
        <scheme val="minor"/>
      </rPr>
      <t xml:space="preserve">  </t>
    </r>
  </si>
  <si>
    <r>
      <t xml:space="preserve">Periode 2071 - 2100 </t>
    </r>
    <r>
      <rPr>
        <b/>
        <sz val="11"/>
        <color theme="1"/>
        <rFont val="Calibri"/>
        <family val="2"/>
        <scheme val="minor"/>
      </rPr>
      <t>relevant?</t>
    </r>
    <r>
      <rPr>
        <sz val="11"/>
        <color theme="1"/>
        <rFont val="Calibri"/>
        <family val="2"/>
        <scheme val="minor"/>
      </rPr>
      <t xml:space="preserve">  </t>
    </r>
  </si>
  <si>
    <t xml:space="preserve">Feststellung welche
Eingabe getroffen wurde:  </t>
  </si>
  <si>
    <t xml:space="preserve">Waldbrandrisiko korrekt ausgefüllt?   </t>
  </si>
  <si>
    <t xml:space="preserve">Feststellung welche Eingabe getroffen wurde:  </t>
  </si>
  <si>
    <t xml:space="preserve">Windspitzen Sommer korrekt ausgefüllt?  </t>
  </si>
  <si>
    <t xml:space="preserve">Windspitzen Winter korrekt ausgefüllt?  </t>
  </si>
  <si>
    <t xml:space="preserve">Einstufung Windspitzen Sommer:  </t>
  </si>
  <si>
    <t xml:space="preserve">Einstufung Windspitzen Winter:  </t>
  </si>
  <si>
    <t xml:space="preserve">Einstufung Maximum:  </t>
  </si>
  <si>
    <t xml:space="preserve">Hagelgefährdung korrekt ausgefüllt?   </t>
  </si>
  <si>
    <t xml:space="preserve">Endergebnis:  </t>
  </si>
  <si>
    <t>Kennzahl / Förderwerbernummer (falls bereits vorhanden)</t>
  </si>
  <si>
    <t>gering (unter 5 %)</t>
  </si>
  <si>
    <t>mittel (5 - 25 %)</t>
  </si>
  <si>
    <t>hoch (über 25 %)</t>
  </si>
  <si>
    <t>3.5 Hagel</t>
  </si>
  <si>
    <t xml:space="preserve">3.6 Schnee- / Eislast </t>
  </si>
  <si>
    <t>Erläuterung des Antragstellers</t>
  </si>
  <si>
    <t xml:space="preserve">Ergebnis Fehlerprüfung Erläuterung des Antragstellersen:  </t>
  </si>
  <si>
    <t>Fehlerprüfung Erläuterung des Antragstellers-Felder:</t>
  </si>
  <si>
    <t>Dürfen nicht ausgefüllt werden, sonst Fehlermeldung!</t>
  </si>
  <si>
    <t>Pflichtfelder, bitte ausfüllen, sonst Fehlermeldung!</t>
  </si>
  <si>
    <t>Sind ein oder mehrere Rutschungs-Ereignisse am Projektstandort in den letzten 30 Jahren eingetreten?</t>
  </si>
  <si>
    <t>Sind ein oder mehrere Steinschlag-/Felssturz-Ereignisse am Projektstandort in den letzten 30 Jahren eingetreten?</t>
  </si>
  <si>
    <t>Sind ein oder mehrere Lawinen-Ereignisse am Projektstandort in den letzten 30 Jahren eingetreten?</t>
  </si>
  <si>
    <t>Sind ein oder mehrere Hochwasser-Ereignisse am Projektstandort in den letzten 30 Jahren eingetreten?</t>
  </si>
  <si>
    <t>Sind ein oder mehrere Starkniederschlag-Ereignisse am Projektstandort in den letzten 30 Jahren eingetreten?</t>
  </si>
  <si>
    <t>Sind ein oder mehrere Trockenheit-Ereignisse am Projektstandort in den letzten 30 Jahren eingetreten?</t>
  </si>
  <si>
    <t>Sind ein oder mehrere Wald-/Flächenbrände am Projektstandort in den letzten 30 Jahren eingetreten?</t>
  </si>
  <si>
    <t>Sind ein oder mehrere Stürme am Projektstandort in den letzten 30 Jahren eingetreten?</t>
  </si>
  <si>
    <t>Sind ein oder mehrere Hagel-Ereignisse am Projektstandort in den letzten 30 Jahren eingetreten?</t>
  </si>
  <si>
    <t>Sind ein oder mehrere Schnee-/Eislast-Ereignisse am Projektstandort in den letzten 30 Jahren eingetreten?</t>
  </si>
  <si>
    <t>Wie hoch war die Gefährdung von Menschen?
Falls Gefährdung vorhanden, inwiefern?</t>
  </si>
  <si>
    <t>Wie hoch war die Gefährdung der Umwelt?
Falls Gefährdung vorhanden, inwiefern?</t>
  </si>
  <si>
    <t>Wie hoch war die Gefährdung der Ver-/Entsorgungs-/ Infrastruktur? (Strom, Wasser, Abwasser, Gas, Kommunikation, Verkehr)
Falls Gefährdung vorhanden, inwiefern?</t>
  </si>
  <si>
    <t>Antwort auswählen</t>
  </si>
  <si>
    <t>Wie hoch war die Gefährdung des eventuell bereits bestehenden (Firmen)eigentums? 
Falls Gefährdung vorhanden, inwiefern?</t>
  </si>
  <si>
    <t>Wie hoch war die Gefährdung des laufenden Betriebs (sofern relevant)? Falls Gefährdung vorhanden, inwiefern?</t>
  </si>
  <si>
    <t>RCP</t>
  </si>
  <si>
    <t>Die Representative Concentration Pathways (RCP) geben an, wie sich die Treibhausgas- und Aerosolkonzentrationen entwickeln müssen, um ein bestimmtes Klimaziel zu erreichen. Bei dem Szenario RCP 8.5 beträgt der Anstieg der globalen Mitteltemperatur bis zum Jahr 2100 etwa 4,8 °C im Vergleich mit dem vorindustriellen Zustand bzw. 4 °C gegenüber 1986-2005, es ist bekannt als das pessimistische Klimaszenario.</t>
  </si>
  <si>
    <t>Naturgefahren im Klimawandel Vorsorgecheck - Definitionen der Naturgefahren, BML, BMK, Umweltbundesamt</t>
  </si>
  <si>
    <t>Technical guidance on the climate proofing of infrastructure in the period 2021-2027, Document 52021XC0916(03), Official Journal of the European Union (2021)</t>
  </si>
  <si>
    <r>
      <rPr>
        <b/>
        <sz val="9"/>
        <color theme="1"/>
        <rFont val="Open Sans"/>
        <family val="2"/>
      </rPr>
      <t>Bitte die folgende farb-kodierte Legende beachten! Falls Zellen nicht korrekt ausgefüllt werden, wird bei dem Ergebnis eine Fehlermeldung angezeigt.</t>
    </r>
    <r>
      <rPr>
        <sz val="9"/>
        <color theme="1"/>
        <rFont val="Open Sans"/>
        <family val="2"/>
      </rPr>
      <t xml:space="preserve"> 
Beispielsweise müssen dunkelblaue Felder leer sein. Falls hier ein Text eingefügt wurde, muss dieser zuerst gelöscht werden, bevor ein Ergebnis ausgegeben werden kann. </t>
    </r>
  </si>
  <si>
    <t xml:space="preserve">Im weiteren Schritt (Bereich b und c) wird eine Expositionsanalyse durchgeführt. Im Bereich b liegt der Fokus auf dem derzeitigen Klima und im Bereich c auf dem zukünftigen Klima. Bei der Analyse des derzeitigen Klimas wird zu Beginn abgefragt, ob eine Gefährdung für den Projektstandort in Zukunft ausgeschlossen werden kann. Beispielsweise können Lawinen in der Stadt Wien ausgeschlossen werden. Falls eine Gefährdung ausgeschlossen werden kann, ist eine kurze Erklärung in Spalte F verpflichtend. Falls die Gefährdung nicht ausgeschlossen werden kann bzw. man sich unsicher ist, werden in weiterer Folge verschiedenste Daten mittels Drop-Down Menü abgefragt. Meist referenzieren diese Daten die genannten HORA Daten. Aus diesem Grund wird noch einmal betont, sich vor dem Ausfüllen dieser Analyse, die HORA-Pass-Analyse herunterzuladen (siehe Schritt 2). </t>
  </si>
  <si>
    <t>CLIMAMAP - Climate Change Impact Maps for Austrian Regions, CCCA</t>
  </si>
  <si>
    <t xml:space="preserve">Die Anfälligkeitsanalyse in Bereich d zeigt das Ergebnis der Einschätzung der zukünftigen Gefährdungslage. Hier müssen keine Daten mehr eingegeben werden. Falls alle Zellen in den Bereichen a, b und c korrekt ausgefüllt wurden (siehe Legende), werden hier die Ergebnisse aus der Vergangenheit und aus der Expositionsanalyse angezeigt. Aus diesen Ergebnissen ergibt sich die Anfälligkeitsanalyse bzw. die Relevanz der Gefährdungslage. Hier wird angezeigt, ob eine weitere Detailanalyse durch Gutachter:innen bzw. Auditor:innen für die jeweilige Naturgefahr notwendig ist. Weitere Informationen dazu werden im Arbeitsblatt Ergebnis dargestellt. </t>
  </si>
  <si>
    <t xml:space="preserve">Anfälligkeit korrekt ausgefüllt?  </t>
  </si>
  <si>
    <t>Kann eine Gefährdung für den Projektstandort in Zukunft ausgeschlossen werden? (falls ja, warum?)</t>
  </si>
  <si>
    <t>APSFR</t>
  </si>
  <si>
    <t>Gebiete mit potentiell signifikantem Hochwasserrisiko (APSFR), "areas of potential significant flood risk"</t>
  </si>
  <si>
    <t>Liegt der Standort in einem Gebiete mit potenziell signifikantem Hochwasserrisiko (APSFR = "areas of potential significant flood risk")?</t>
  </si>
  <si>
    <t>1. Auf das hellblaue Tornado-Symbol links klicken und "Windspitzen ..." bzw. "Windspitzen Sommer" wählen; 
2. Adresse oben eingeben oder zoomen; 
3. Legende oben links öffnen mit einem Klick auf  "&gt;&gt;"</t>
  </si>
  <si>
    <t>1. Auf das hell-blaue Tornado Symbol links klicken und "Windspitzen ..." bzw. "Windspitzen Winter" wählen; 
2. Adresse oben eingeben oder zoomen; 
3. Legende oben links öffnen mit einem Klick auf  "&gt;&gt;"</t>
  </si>
  <si>
    <t>1. Auf das türkise Hagel-Symbol links klicken und "Hagelgefährdungskarte" wählen; 2. Adresse oben eingeben oder zoomen; 
3. Legende oben links öffnen mit einem Klick auf  "&gt;&gt;"</t>
  </si>
  <si>
    <t>1. Auf das hellblaue Haus mit Schnee-Symbol links klicken und "Schneelast" wählen; 2. Adresse oben eingeben oder zoomen; 3. Legende oben links öffnen mit einem Klick auf  "&gt;&gt;"</t>
  </si>
  <si>
    <t>1. Auf das braune Haus Symbol links klicken und "Rutschungen" wählen; 2. Adresse oben eingeben oder zoomen; 3. Legende oben links öffnen mit einem Klick auf  "&gt;&gt;"</t>
  </si>
  <si>
    <t>Wie könnte sich die Anzahl der Starkniederschlagstage am Standort zukünftig verändern bzw. wie sieht die Abweichung vom aktuellen Klima aus?
RCP 8.5 (pessimistisches Klimaszenario)</t>
  </si>
  <si>
    <t>Wie könnte sich die Anzahl der Hitzetage am Standort zukünftig verändern bzw. wie sieht die Abweichung vom aktuellen Klima aus?</t>
  </si>
  <si>
    <t>Hinweis: Die CLIMAMAPs geben die "Abweichung vom aktuellen Klima" an. Falls der Projektstandort in einem "grauen Bereich / = 0 Tage" liegt, soll "bleibt gleich" ausgewählt werden. Falls der Projektstandort in einem "gelb/roten Bereich / + XY" liegt, soll "wird größer" ausgewählt werden. Bitte auf die Legende achten.</t>
  </si>
  <si>
    <t>Hinweis: Die CLIMAMAPs geben die "Abweichung vom aktuellen Klima" an. Falls der Projektstandort in einem "braunen Bereich / &lt; 0 Tage" liegt, soll "wird geringer" ausgewählt werden. Falls der Projektstandort in einem "blauen Bereich / + XY" liegt, soll "wird größer" ausgewählt werden. Bitte auf die Legende achten.</t>
  </si>
  <si>
    <t>Hinweis: Die CLIMAMAPs geben die "Abweichung vom aktuellen Klima" an. Falls der Projektstandort in einem "braunen Bereich / &lt;= 0 Tage" liegt, soll "wird geringer" ausgewählt werden. Falls der Projektstandort in einem "blauen Bereich / + XY" liegt, soll "wird größer" ausgewählt werden. Bitte auf die Legende achten.</t>
  </si>
  <si>
    <t>Sind ein oder mehrere Hitze-Ereignisse bzw. Hitzetage am Projektstandort in den letzten 30 Jahren eingetreten?</t>
  </si>
  <si>
    <t>Beispiele für Risiken und Ereignisse</t>
  </si>
  <si>
    <t>2.2 Oberflächenabfluss / Muren</t>
  </si>
  <si>
    <t>Oberflächenabfluss / Muren</t>
  </si>
  <si>
    <t>2.2 Oberflächenabfluss / Muren (pluviale Überflutungen)</t>
  </si>
  <si>
    <t>Sind ein oder mehrere Oberflächenabfluss-/Muren-Ereignisse am Projektstandort in den letzten 30 Jahren eingetreten?</t>
  </si>
  <si>
    <t>inkl. Maßnahme</t>
  </si>
  <si>
    <t>Wie groß ist die Jahresniederschlagssumme aktuell (1981-2010)? (mm)</t>
  </si>
  <si>
    <t>Wie könnte sich die Jahresniederschlagssumme zukünftig verändern bzw. wie sieht die Abweichung vom aktuellen Klima aus?</t>
  </si>
  <si>
    <t>siehe  CLIMAMAP - Jahresniederschlag_Szenarien</t>
  </si>
  <si>
    <t>1. Die ClimaMaps für das passende Bundesland anklicken; 2. Unten rechts auf "Explore" und "Go to resource" klicken; 3. Die heruntergeladenen ZIP-Datei-Karten öffnen/ extrahieren; 4. Die Datei "BDL_Jahresniederschlag_Beobachtung_(…)" öffnen</t>
  </si>
  <si>
    <t>&gt; 2300</t>
  </si>
  <si>
    <t>2100 – 2300</t>
  </si>
  <si>
    <t>1900 – 2100</t>
  </si>
  <si>
    <t>1700 – 1900</t>
  </si>
  <si>
    <t>1500 – 1700</t>
  </si>
  <si>
    <t>1300 – 1500</t>
  </si>
  <si>
    <t>&lt;= 1300</t>
  </si>
  <si>
    <t>siehe CLIMAMAP - Jahresniederschlag_Beobachtung</t>
  </si>
  <si>
    <t>1. Die ClimaMaps für das passende Bundesland anklicken; 2. Unten rechts auf "Explore" und "Go to resource" klicken; 3. Die heruntergeladenen ZIP-Datei-Karten öffnen/ extrahieren; 4. Die Datei "BDL_Jahresniederschlag_Szenarien(…)" öffnen</t>
  </si>
  <si>
    <t>Einstufung Jahresniederschlag:</t>
  </si>
  <si>
    <t>geplante Lebensdauer:</t>
  </si>
  <si>
    <r>
      <t xml:space="preserve">Geplante Lebensdauer der Infrastrukturinvestition
</t>
    </r>
    <r>
      <rPr>
        <i/>
        <sz val="8"/>
        <color theme="1"/>
        <rFont val="Open Sans"/>
        <family val="2"/>
      </rPr>
      <t>(Climate Proofing ist nur bei einer Lebensdauer von ≥ 5 Jahren notwendig)</t>
    </r>
  </si>
  <si>
    <t>alle Felder korrekt ausgefüllt?</t>
  </si>
  <si>
    <t xml:space="preserve">Begründung korrekt eingegeben?  </t>
  </si>
  <si>
    <t xml:space="preserve"> </t>
  </si>
  <si>
    <t>ALLE Felder korrekt ausgefüllt?</t>
  </si>
  <si>
    <t xml:space="preserve">alle 2 Entscheidungsfelder korrekt ausgefüllt?  </t>
  </si>
  <si>
    <t xml:space="preserve">alle 3 Entscheidungsfelder korrekt ausgefüllt?  </t>
  </si>
  <si>
    <t xml:space="preserve">alle Entscheidungsfelder korrekt ausgefüllt?  </t>
  </si>
  <si>
    <t>freies Textfeld, max. 1000 Zeichen</t>
  </si>
  <si>
    <t>Bitte bestätigen Sie die Einhaltung dieses Grundsatzes und erläutern Sie im Folgenden, welche Maßnahmen ergriffen wurden, um diesem Grundsatz im vorliegenden Projekt Rechnung zu tragen und fügen Sie eine entsprechende Anlage bei.</t>
  </si>
  <si>
    <t xml:space="preserve">Mit dem zentralen europäischen Grundsatz „Energieeffizienz an erster Stelle“ soll die sichere, nachhaltige, wettbewerbsfähige und erschwingliche Energieversorgung in der EU sichergestellt werden. Dies bedeutet für die Projekte eine größtmögliche Berücksichtigung (auch möglicher alternativer) Energieeffizienzmaßnahmen für eine effizientere Energienachfrage und Energieversorgung. </t>
  </si>
  <si>
    <t>Energy Efficiency First</t>
  </si>
  <si>
    <t>Begründung, inwiefern das Projekt zur Klimwandelanpassung beiträgt:</t>
  </si>
  <si>
    <t>Ergebnis Teilgebiet Klimawandelanpassung:</t>
  </si>
  <si>
    <t>Einstufung KWA</t>
  </si>
  <si>
    <t>Prüfung des Projektes erforderlich</t>
  </si>
  <si>
    <t>Bitte ordnen Sie das Projekt einer Kategorie zu:</t>
  </si>
  <si>
    <t>Prüfung mit dem Climate Proofing Tool nicht verpflichtend, aber freiwillig möglich</t>
  </si>
  <si>
    <t>Check 3: Projektkategorie</t>
  </si>
  <si>
    <t>Eingabe</t>
  </si>
  <si>
    <t>Ergebnis Check 2:</t>
  </si>
  <si>
    <t>bitte weiter mit Check 3</t>
  </si>
  <si>
    <t>ab 1 Million Euro</t>
  </si>
  <si>
    <t>unter 1 Million Euro</t>
  </si>
  <si>
    <t>Wie hoch sind die zu erwartenden Projektkosten?</t>
  </si>
  <si>
    <t>Check 2: Projektkosten</t>
  </si>
  <si>
    <t>Ergebnis Check 1:</t>
  </si>
  <si>
    <t>bitte weiter mit Check 2</t>
  </si>
  <si>
    <t>Infrastruktur</t>
  </si>
  <si>
    <t>Produktive Investition</t>
  </si>
  <si>
    <t>Bitte definieren Sie die Art des Projektes:</t>
  </si>
  <si>
    <t>Check 1: Zuordnung des Infrastrukturprojektes zu produktiven Investitionen oder "klassischer" Infrastruktur</t>
  </si>
  <si>
    <t>Je nach Art des Projektes sind bis zu drei Checks nötig. Die Erklärung zu Energy Efficency First ist immer auszufüllen, wenn das Climate Proofing Tool ausgefüllt wird, auch wenn das auf freiwilliger Basis erfolgt.
Von Projektwerbenden auszufüllende Pflichtfelder sind in hellblauer Farbe unterlegt.</t>
  </si>
  <si>
    <t>Allgemeiner Prüfcheck, ob die Durchführung des Climate Proofing Tools erforderlich ist</t>
  </si>
  <si>
    <t>https://op.europa.eu/en/publication-detail/-/publication/23a24b21-16d0-11ec-b4fe-01aa75ed71a1</t>
  </si>
  <si>
    <t>Technische Leitlinien für die Sicherung der Klimaverträglichkeit von Infrastrukturen
im Zeitraum 2021–2027</t>
  </si>
  <si>
    <t>https://ghgprotocol.org/sites/default/files/standards/ghg_project_accounting.pdf</t>
  </si>
  <si>
    <t>zu CO2 Bilanz</t>
  </si>
  <si>
    <t>https://www.eib.org/attachments/lucalli/eib_project_carbon_footprint_methodologies_2023_en.pdf</t>
  </si>
  <si>
    <r>
      <t xml:space="preserve">Die berechneten absoluten bzw. relativen Treibhausgasemissionen des Projektes fallen über 20.000 Tonnen CO2 Äquivalent/Jahr ODER die Scope 1 &amp; 2 Emissionen sind gemeinsam über 4000 Tonnen CO2 Äquivalent/Jahr ODER es liegt keine von unabhängigen Dritten geprüfte (zumindest critical review statement vorhanden) Treibhausgasbilanz vor.
</t>
    </r>
    <r>
      <rPr>
        <sz val="9"/>
        <color rgb="FFC00000"/>
        <rFont val="Open Sans"/>
        <family val="2"/>
      </rPr>
      <t>Das Projekt ist nicht förderfähig</t>
    </r>
  </si>
  <si>
    <r>
      <t xml:space="preserve">Die berechneten absoluten bzw. relativen Treibhausgasemissionen des Projektes fallen unter 20.000 Tonnen CO2 Äquivalent/Jahr. 
</t>
    </r>
    <r>
      <rPr>
        <sz val="9"/>
        <color theme="9"/>
        <rFont val="Open Sans"/>
        <family val="2"/>
      </rPr>
      <t>Ja -&gt; keine weitere Analyse erforderlich.</t>
    </r>
  </si>
  <si>
    <t xml:space="preserve">Für das vorliegende Infrastrukturprojekt liegt eine eine von unabhängigen Dritten geprüfte (zumindest critical review statement vorhanden) THG Bilanz vor.
Die Treibhausgasbilanz wird zur Verfügung gestellt. </t>
  </si>
  <si>
    <r>
      <t>Die berechneten absolut</t>
    </r>
    <r>
      <rPr>
        <sz val="9"/>
        <rFont val="Open Sans"/>
        <family val="2"/>
      </rPr>
      <t>en bzw</t>
    </r>
    <r>
      <rPr>
        <sz val="9"/>
        <color theme="1"/>
        <rFont val="Open Sans"/>
        <family val="2"/>
      </rPr>
      <t xml:space="preserve">. relativen Treibhausgasemissionen des Projektes fallen unter 20.000 Tonnen CO2 Äquivalent/Jahr. 
</t>
    </r>
    <r>
      <rPr>
        <sz val="9"/>
        <color theme="9"/>
        <rFont val="Open Sans"/>
        <family val="2"/>
      </rPr>
      <t>Ja -&gt; keine weitere Analyse erforderlich</t>
    </r>
  </si>
  <si>
    <t xml:space="preserve">Für das vorliegende Infrastrukturprojekt liegt eine von unabhängigen Dritten geprüfte (zumindest critical review statement vorhanden) Treibhausgasbilanz vor.
Nähere Informationen zur Treibhausgasbilanz (CO2-Fußabdruck) sind im Reiter CO2-Fußabdruck.
Die Treibhausgasbilanz wird zur Verfügung gestellt. </t>
  </si>
  <si>
    <t>Zordnung zu produktiven Investitionen -&gt; Climate Proofing ist nicht weiter erforderlich, freiwillige Anwendung möglich</t>
  </si>
  <si>
    <r>
      <rPr>
        <b/>
        <sz val="9"/>
        <color theme="1"/>
        <rFont val="Open Sans"/>
        <family val="2"/>
      </rPr>
      <t>Produktive Investitionen sind nicht als Infrastrukturen zu betrachten.</t>
    </r>
    <r>
      <rPr>
        <sz val="9"/>
        <color theme="1"/>
        <rFont val="Open Sans"/>
        <family val="2"/>
      </rPr>
      <t xml:space="preserve">
Produktive Investitionen sind im Rahmen der EFRE-Förderung Investitionen in Anlagegüter oder immaterielle Wirtschaftsgüter für Unternehmen, die in der Produktion von Waren und Dienstleistungen eingesetzt werden sollen und damit zu Bruttoinvestitionen und Beschäftigung beitragen.</t>
    </r>
  </si>
  <si>
    <t>Definition: Produktive Investition</t>
  </si>
  <si>
    <r>
      <t xml:space="preserve">- sonstige </t>
    </r>
    <r>
      <rPr>
        <b/>
        <sz val="9"/>
        <color theme="1"/>
        <rFont val="Open Sans"/>
        <family val="2"/>
      </rPr>
      <t>materielle Vermögenswerte</t>
    </r>
    <r>
      <rPr>
        <sz val="9"/>
        <color theme="1"/>
        <rFont val="Open Sans"/>
        <family val="2"/>
      </rPr>
      <t xml:space="preserve"> in einer größeren Bandbreite von Politikbereichen, die als Infrastruktur für das Funktionieren von Wirtschaft und Gesellschaft von entscheidender Bedeutung sind, einschließlich Kommunikation, Notfalldiensten, Energie, Finanzen, Lebensmitteln, Regierung, Gesundheit, Bildung und Ausbildung, Forschung, Katastrophenschutz, Verkehr sowie Abfall, Abwasser oder Wasser.</t>
    </r>
  </si>
  <si>
    <r>
      <t xml:space="preserve">- </t>
    </r>
    <r>
      <rPr>
        <b/>
        <sz val="9"/>
        <color theme="1"/>
        <rFont val="Open Sans"/>
        <family val="2"/>
      </rPr>
      <t>Netzinfrastrukturen,</t>
    </r>
    <r>
      <rPr>
        <sz val="9"/>
        <color theme="1"/>
        <rFont val="Open Sans"/>
        <family val="2"/>
      </rPr>
      <t xml:space="preserve"> die für das Funktionieren von Wirtschaft und Gesellschaft von entscheidender Bedeutung sind, insbesondere Ver- und Entsorgungsinfrastruktur, Energieinfrastrukturen (z. B. Netze, Kraftwerke, Pipelines), Verkehr (Anlagen wie Straßen, Schienen, Häfen, Flughäfen oder Binnenschifffahrtsinfrastruktur, Lade- und Betankungsinfrastruktur), Informations- und Kommunikationstechnologien (z. B. Mobilfunknetze, Datenleitungen, Datenzentren) und Wasser (z. B. (Ab-)Wasserleitungen, Speicherbecken, Abwasserbehandlungsanlagen, Pumpwerke);</t>
    </r>
  </si>
  <si>
    <r>
      <t xml:space="preserve">- </t>
    </r>
    <r>
      <rPr>
        <b/>
        <sz val="9"/>
        <color theme="1"/>
        <rFont val="Open Sans"/>
        <family val="2"/>
      </rPr>
      <t>naturbasierte Infrastrukturen</t>
    </r>
    <r>
      <rPr>
        <sz val="9"/>
        <color theme="1"/>
        <rFont val="Open Sans"/>
        <family val="2"/>
      </rPr>
      <t xml:space="preserve"> im Kontext von Infrastrukturen, die für das Funktionieren von Wirtschaft und Gesellschaft von entscheidender Bedeutung sind, d.h. Umweltelemente, wie z.B. Gründächer, grüne Wände, grüne Räume, Entwässerungssysteme;</t>
    </r>
  </si>
  <si>
    <r>
      <t xml:space="preserve">- </t>
    </r>
    <r>
      <rPr>
        <b/>
        <sz val="9"/>
        <color theme="1"/>
        <rFont val="Open Sans"/>
        <family val="2"/>
      </rPr>
      <t>Gebäude,</t>
    </r>
    <r>
      <rPr>
        <sz val="9"/>
        <color theme="1"/>
        <rFont val="Open Sans"/>
        <family val="2"/>
      </rPr>
      <t xml:space="preserve"> die der Gesellschaft dienen, die die Grundlage der Besiedlung durch den Menschen bilden und zur Unterstützung wirtschaftlicher und gemeinschaftlicher Aktivitäten oder zur Daseinsvorsorge dienen, wie beispielsweise Schulen, Kitas, Bildungsstätten, Verwaltungsgebäude, Stadthallen, Sporthallen, Bibliotheken, medizinische Versorgungseinrichtungen, Krankenhäuser, Hochschulgebäude, Museen oder andere öffentliche oder soziale Einrichtungen;</t>
    </r>
  </si>
  <si>
    <t>Das Projekt ist nicht förderfähig</t>
  </si>
  <si>
    <r>
      <t>die Scope 1 &amp; 2 Emissionen betragen gemeinsam über 4000 Tonnen CO</t>
    </r>
    <r>
      <rPr>
        <vertAlign val="subscript"/>
        <sz val="11"/>
        <color theme="1"/>
        <rFont val="Open Sans"/>
        <family val="2"/>
      </rPr>
      <t>2</t>
    </r>
    <r>
      <rPr>
        <sz val="11"/>
        <color theme="1"/>
        <rFont val="Open Sans"/>
        <family val="2"/>
      </rPr>
      <t xml:space="preserve"> Äquivalent</t>
    </r>
  </si>
  <si>
    <t>Ergebnis Schritt 7:</t>
  </si>
  <si>
    <r>
      <t>die berechneten Emissionen überschreiten 20.000 Tonnen CO</t>
    </r>
    <r>
      <rPr>
        <vertAlign val="subscript"/>
        <sz val="11"/>
        <color theme="1"/>
        <rFont val="Open Sans"/>
        <family val="2"/>
      </rPr>
      <t>2</t>
    </r>
    <r>
      <rPr>
        <sz val="11"/>
        <color theme="1"/>
        <rFont val="Open Sans"/>
        <family val="2"/>
      </rPr>
      <t xml:space="preserve"> Äquivalent/Jahr</t>
    </r>
  </si>
  <si>
    <t>Das Projekt ist förderfähig</t>
  </si>
  <si>
    <r>
      <t>die berechneten Emissionen sind geringer als 20.000 Tonnen CO</t>
    </r>
    <r>
      <rPr>
        <vertAlign val="subscript"/>
        <sz val="11"/>
        <color theme="1"/>
        <rFont val="Open Sans"/>
        <family val="2"/>
      </rPr>
      <t>2</t>
    </r>
    <r>
      <rPr>
        <sz val="11"/>
        <color theme="1"/>
        <rFont val="Open Sans"/>
        <family val="2"/>
      </rPr>
      <t xml:space="preserve"> Äquivalent/Jahr</t>
    </r>
  </si>
  <si>
    <t>Wie hoch sind die in der THG-Bilanz berechneten Tonnen CO2 Äquivalente pro Jahr?</t>
  </si>
  <si>
    <t>Schritt 7: Vorlage einer Treibhausgasbilanz</t>
  </si>
  <si>
    <t>Ergebnis Schritt 6:</t>
  </si>
  <si>
    <t>für das Projekt ist eine THG-Bilanz zu erstellen - bitte weiter mit  Schritt 7</t>
  </si>
  <si>
    <t>das Projekt ist förderfähig</t>
  </si>
  <si>
    <t>Schritt 6: Erneute Plausibilisierung - Achtung: diese Bewertung ist von der Förderstelle vorzunehmen!</t>
  </si>
  <si>
    <t>Ergebnis Schritt 5:</t>
  </si>
  <si>
    <t>Bitte begründen Sie die bei der Reflexion getroffenen Maßnahmen:</t>
  </si>
  <si>
    <t>Schritt 5: Reflexion zwischen Föderstelle und Förderwerber, welche Maßnahmen zusätzlich im Projekt umgesetzt werden können</t>
  </si>
  <si>
    <t>Ergebnis Schritt 4:</t>
  </si>
  <si>
    <t>bitte weiter mit  Schritt 5</t>
  </si>
  <si>
    <t>Sind die Erläuterungen des Förderwerbers plausibel</t>
  </si>
  <si>
    <t>Schritt 4: Plausibilisierung - Achtung: diese Bewertung ist von der Förderstelle vorzunehmen!</t>
  </si>
  <si>
    <t>Ergebnis Schritt 3:</t>
  </si>
  <si>
    <t>Schritt 3: Stellungnahme zu Maßnahmen</t>
  </si>
  <si>
    <t>Ergebnis Schritt 2:</t>
  </si>
  <si>
    <t>Es wird überwiegend neu versiegelt.</t>
  </si>
  <si>
    <t>Flächen-versiegelung</t>
  </si>
  <si>
    <t>Die Nutzung von Solarthermie, Geothermie und/oder Umgebungswärme für die Beheizung wird nicht berücksichtigt.</t>
  </si>
  <si>
    <t>Die Anwendung einer energiesparenden Kühlstrategie (passive Kühlung, Betonkernaktivierung) wird nicht berücksichtigt.</t>
  </si>
  <si>
    <t>Es wird keine Infrastruktur für E-Mobilität (z.B: Ladestationen, Leerverrohrung) berücksichtigt</t>
  </si>
  <si>
    <t>Es werden keine  Maßnahmen gegen die sommerliche Überwärmung von Gebäuden forciert (z.B. durch Ausrichtung, Sonnenschutz, Dach- und Fassadenbegrünung)?</t>
  </si>
  <si>
    <t>Der Verbrauch an fossiler Energie in der Nutzungsphase wird erhöht</t>
  </si>
  <si>
    <t>Der Energiebedarf liegt laut Energieausweis bei B oder schlechter</t>
  </si>
  <si>
    <t>Gebäude</t>
  </si>
  <si>
    <t>Das Vorhaben bewirkt eine Erhöhung des Einsatzes von fossiler Energie, z.B durch Beheizung mit fossilen Energieträgern. (Anmerkung: siehe neue Vorgaben des Erneuerbaren-Wärme Gesetzes, Vermeidung von stranded investments!)</t>
  </si>
  <si>
    <t>Energie</t>
  </si>
  <si>
    <t>bitte weiter mit  Schritt 3</t>
  </si>
  <si>
    <t>Der Einsatz von alternativen Verkehrskonzepten im Personenverkehr (z. B. Sammeltaxi, Jobrad, Gemeinschaftsfahrten, etc.) bzw. Güterverkehr (z. B. Lastenrad, Sammeltransporte, Erhöhung der Lagerkapazität vor Ort, etc.) ist nicht möglich.</t>
  </si>
  <si>
    <t>Durch das Vorhaben wird der motorisierte Individualverkehr erhöht.</t>
  </si>
  <si>
    <t>Mobilität</t>
  </si>
  <si>
    <t>Begründung für das Nicht-Zutreffen</t>
  </si>
  <si>
    <t>Bewertung</t>
  </si>
  <si>
    <t>Kriterium</t>
  </si>
  <si>
    <t>Themen-bereich</t>
  </si>
  <si>
    <t>Trifft für das zu prüfende Projekt eines der folgenden Negativkriterien zu?</t>
  </si>
  <si>
    <t>Schritt 2: Prüfung von Negativkriterien</t>
  </si>
  <si>
    <t>Ergebnis Schritt 1:</t>
  </si>
  <si>
    <t>bitte weiter mit  Schritt 2</t>
  </si>
  <si>
    <r>
      <t>ja, die Scope 1 &amp; 2 Emissionen betragen gemeinsam über 4000 Tonnen CO</t>
    </r>
    <r>
      <rPr>
        <vertAlign val="subscript"/>
        <sz val="11"/>
        <color theme="1"/>
        <rFont val="Open Sans"/>
        <family val="2"/>
      </rPr>
      <t>2</t>
    </r>
    <r>
      <rPr>
        <sz val="11"/>
        <color theme="1"/>
        <rFont val="Open Sans"/>
        <family val="2"/>
      </rPr>
      <t xml:space="preserve"> Äquivalent</t>
    </r>
  </si>
  <si>
    <t>Liegt für das zu prüfende Projekt eine Treibhausgasbilanz vor? Wenn ja, wie hoch ist diese?</t>
  </si>
  <si>
    <r>
      <t>ja, die berechneten Emissionen überschreiten 20.000 Tonnen CO</t>
    </r>
    <r>
      <rPr>
        <vertAlign val="subscript"/>
        <sz val="11"/>
        <color theme="1"/>
        <rFont val="Open Sans"/>
        <family val="2"/>
      </rPr>
      <t>2</t>
    </r>
    <r>
      <rPr>
        <sz val="11"/>
        <color theme="1"/>
        <rFont val="Open Sans"/>
        <family val="2"/>
      </rPr>
      <t xml:space="preserve"> Äquivalent/Jahr</t>
    </r>
  </si>
  <si>
    <t>Das Projekt ist förderfähig.</t>
  </si>
  <si>
    <r>
      <t>ja, die berechneten Emissionen sind geringer als 20.000 Tonnen CO</t>
    </r>
    <r>
      <rPr>
        <vertAlign val="subscript"/>
        <sz val="11"/>
        <color theme="1"/>
        <rFont val="Open Sans"/>
        <family val="2"/>
      </rPr>
      <t>2</t>
    </r>
    <r>
      <rPr>
        <sz val="11"/>
        <color theme="1"/>
        <rFont val="Open Sans"/>
        <family val="2"/>
      </rPr>
      <t xml:space="preserve"> Äquivalent/Jahr</t>
    </r>
  </si>
  <si>
    <t>Schritt 1: Vorliegen einer Treibhausgasbilanz</t>
  </si>
  <si>
    <t>nein, es liegt keine Treibhausgasbilanz vor</t>
  </si>
  <si>
    <t>Hellgrüne Felder geben den Status an, ob ein Projekt förderfähig ist oder noch weitere Prüfschritte durchlaufen werden müssen.</t>
  </si>
  <si>
    <t>Gelbe Felder sind von der Förderstelle auszufüllen</t>
  </si>
  <si>
    <t>Hellblaue Felder sind als Pflichtfelder von Projektwerbenden auszufüllen</t>
  </si>
  <si>
    <t xml:space="preserve">Klimaverträglichkeits-Überprüfung: Teil 1 - Eindämmung des Klimawandels </t>
  </si>
  <si>
    <t>KWA</t>
  </si>
  <si>
    <t>Relevanz für
Climate Proofing</t>
  </si>
  <si>
    <t xml:space="preserve">Für Projekte in Kategorie B ist grundsätzlich eine weitere Detailanalyse erforderlich. </t>
  </si>
  <si>
    <t>15) Sanfte Mobilität (z.B. Radwege, Schiene)</t>
  </si>
  <si>
    <t>14) naturbasierter Klimaschutz</t>
  </si>
  <si>
    <t>13) Fließgewässerentwicklung</t>
  </si>
  <si>
    <t>12) Hochwasserschutzanlagen</t>
  </si>
  <si>
    <t>11) Lade- und Betankungsinfrastruktur auf Basis erneuerbarer Energieträger</t>
  </si>
  <si>
    <t xml:space="preserve">10) Verkehr auf Basis erneuerbarer Energieträger (z.B. grüner Wasserstoff) </t>
  </si>
  <si>
    <t>9) Erneuerbare Energiequellen</t>
  </si>
  <si>
    <t>8) Arzneimittel und Biotechnologie </t>
  </si>
  <si>
    <t>7) Forschungs- und Entwicklungsaktivitäten, Technologiezentren</t>
  </si>
  <si>
    <t>6) Mechanisch-biologische Abfallbehandlungsanlagen</t>
  </si>
  <si>
    <t>5) Grundstückserschließungen</t>
  </si>
  <si>
    <t>4) Kleine Einrichtungen für die industrielle und kommunale Abwasserbehandlung</t>
  </si>
  <si>
    <t>4) Kleine Einrichtungen für die industrielle Abwasserbehandlung und die kommunale Abwasserbehandlung</t>
  </si>
  <si>
    <t>3) Regenwasser- und Abwassersammelnetze</t>
  </si>
  <si>
    <t>2) Trinkwasserversorgung</t>
  </si>
  <si>
    <t>1) Telekommunikationsdienste </t>
  </si>
  <si>
    <t>Projektkategorie</t>
  </si>
  <si>
    <t xml:space="preserve">Zuordnung des Infrastrukturinvestitionsprojektes zu den Kategorien A und B. </t>
  </si>
  <si>
    <t>Es erfolgt keine Neuversiegelung.</t>
  </si>
  <si>
    <t>Flächenverbrauch</t>
  </si>
  <si>
    <t>Die Nutzung von Solarthermie, Geothermie und/oder Umgebungswärme für die Beheizung wird  berücksichtigt.</t>
  </si>
  <si>
    <t>Die Infrastruktur ist für E-Mobilität (z.B: Ladestationen, Leerverrohrung) konzipiert.</t>
  </si>
  <si>
    <t xml:space="preserve">Es werden auf  Frei- und Grünflächen Bepflanzungsmaßnahmen zur Verbesserung des Mikroklimas in der Umgebung verwirklicht </t>
  </si>
  <si>
    <t>Maßnahmen gegen die sommerliche Überwärmung von Gebäuden werden forciert 
(z.B. durch Ausrichtung, Sonnenschutz, Dach- und Fassadenbegrünung).</t>
  </si>
  <si>
    <t>In der Nutzungsphase werden keine fossilen Energieträger eingesetzt.</t>
  </si>
  <si>
    <t>Der Energiebedarf liegt laut Energieausweis bei mindestens A.</t>
  </si>
  <si>
    <t xml:space="preserve">Das Gebäude erreicht ein Aktivhausniveau. </t>
  </si>
  <si>
    <t>Bei der Umsetzung wird das Thema Sektorkopplung, Nutzung von Abwärme oder erneuerbarer Energiequellen (Wasserkraft, Windkraft, Photovoltaik, Biomasse) berücksichtigt.</t>
  </si>
  <si>
    <t>Das Vorhaben setzt zur Raumkonditionierung keine Technologien mit direkter Verbrennung fossiler Energieträger ein.</t>
  </si>
  <si>
    <t xml:space="preserve">Der Energiebedarf des Gebäudes liegt laut Energieausweis mindestens bei A. </t>
  </si>
  <si>
    <t>Es werden vorwiegend energieeffiziente, langlebige Geräte (Haushaltsgeräte, It-Geräte, Beleuchtung, etc.) eingesetzt.</t>
  </si>
  <si>
    <t>Durch das Vorhaben wird der motorisierte Individualverkehr reduziert.</t>
  </si>
  <si>
    <t>für Güterverkehr (z. B. Lastenrad, Sammeltransporte, Erhöhung der Lagerkapazität vor Ort, etc.) bzw. für Personverkehr (z. B. Sammeltaxi, Jobrad, Gemeinschaftsfahrten, etc. )</t>
  </si>
  <si>
    <t xml:space="preserve">Der Einsatz von alternativen Verkehrskonzepten erfolgt: </t>
  </si>
  <si>
    <t>Es wird hauptsächlich Mobilität aus erneuerbaren Energiequellen eingesetzt</t>
  </si>
  <si>
    <t xml:space="preserve">Maßnahmen, die in der Nutzungsphase der Infrastruktur gesetzt werden, einen eindeutigen Bezug zum Klimaschutz darstellen und einen Beitrag liefern, warum das Projekt mit den Klimazielen übereinstimmt. </t>
  </si>
  <si>
    <t xml:space="preserve">B) Nutzungsphase/Betriebsphase </t>
  </si>
  <si>
    <t xml:space="preserve">Es kommt für anfallende Bau- und Abbruchabfälle ein Materialkonzept zur Umsetzung, welches eine sortenreine Trennung des Baustellenabfalls ermöglicht. </t>
  </si>
  <si>
    <t>Es kommen vorwiegend strombetriebene Baustellengeräte zum Einsatz.</t>
  </si>
  <si>
    <t>Das Konzept der Baustelle der kurzen Wege wird umgesetzt (z.B. durch eine Begrenzung der Transportkilometer).</t>
  </si>
  <si>
    <t xml:space="preserve">Der Einsatz von an die funktionellen Anforderungen des Projektes angepassten und THG-armen Materialien wird deutlich forciert. </t>
  </si>
  <si>
    <t xml:space="preserve">Maßnahmen, die in der Plan-und Bauphase des Projektes gesetzt werden, einen eindeutigen Bezug zum Klimaschutz darstellen und einen Beitrag liefern, warum das Projekt mit den Klimazielen übereinstimmt. </t>
  </si>
  <si>
    <t>A) Plan- und Bauphase</t>
  </si>
  <si>
    <t>Berechnungsgrundlagen zum CO2-Fußabdruck sind in den "Technical Guidance for Calculating Scope 3 Emissions" des Greenhouse Gas Protocol (https://ghgprotocol.org/sites/default/files/standards/Scope3_Calculation_Guidance_0.pdf) zu finden.</t>
  </si>
  <si>
    <t xml:space="preserve">In der Nutzungsphase ist davon auszugehen, dass die Scope 1 bzw. Scope 2 THG Emissionen über 4000 Tonnen CO2-Äquivalenten liegen. </t>
  </si>
  <si>
    <r>
      <rPr>
        <b/>
        <sz val="10"/>
        <color theme="1"/>
        <rFont val="Open Sans"/>
        <family val="2"/>
      </rPr>
      <t>Scope 3</t>
    </r>
    <r>
      <rPr>
        <sz val="10"/>
        <color theme="1"/>
        <rFont val="Open Sans"/>
        <family val="2"/>
      </rPr>
      <t>: Sonstige indirekte Treibhausgasemissionen, die als Folge der Projektaktivität betrachtet werden können (z. B. Emissionen aus der Produktion oder Gewinnung von Rohstoffen oder Ausgangsstoffen und Fahrzeugemissionen aus der Nutzung der Straßeninfrastruktur, einschließlich Emissionen aus dem Stromverbrauch von Zügen und Elektrofahrzeugen).</t>
    </r>
  </si>
  <si>
    <r>
      <rPr>
        <b/>
        <sz val="10"/>
        <color theme="1"/>
        <rFont val="Open Sans"/>
        <family val="2"/>
      </rPr>
      <t>Scope 2</t>
    </r>
    <r>
      <rPr>
        <sz val="10"/>
        <color theme="1"/>
        <rFont val="Open Sans"/>
        <family val="2"/>
      </rPr>
      <t xml:space="preserve">: Indirekte Treibhausgasemissionen im Zusammenhang mit Energie (Strom, Heizung, Kühlung und Dampf), die von dem Projekt bezogen aber nicht erzeugt wird. Diese werden einbezogen, weil das Projekt den Energieverbrauch etwa durch Verbesserung seiner Energieeffizienzmaßnahmen oder durch Umstellung auf Strom aus erneuerbaren Quellen direkt kontrollieren kann. </t>
    </r>
  </si>
  <si>
    <r>
      <rPr>
        <b/>
        <sz val="10"/>
        <color theme="1"/>
        <rFont val="Open Sans"/>
        <family val="2"/>
      </rPr>
      <t>Scope 1</t>
    </r>
    <r>
      <rPr>
        <sz val="10"/>
        <color theme="1"/>
        <rFont val="Open Sans"/>
        <family val="2"/>
      </rPr>
      <t xml:space="preserve">: Direkte Treibhausgasemissionen entstehen physisch aus Quellen, die von dem Projekt betrieben werden. Darunter fallen zum Beispiel Emissionen, die aus der Verbrennung fossiler Brennstoffe, durch industrielle Prozesse und diffuse Emissionen wie Kältemittel- oder Methanaustritt entstehen. </t>
    </r>
  </si>
  <si>
    <t>Die absoluten Emissionen beruhen auf einer Projektgrenze, die alle signifikanten Scope 1-, Scope 2- und Scope 3-Emissionen (siehe unten) einschließen, die innerhalb eines Projekts auftreten. Die relativen Emissionen werden anhand einer Projektgrenze berechnet, die die Szenarien „mit Projekt“ und „ohne Projekt“ angemessen widerspiegelt.
Die Emissionsdifferenz wird anhand einer Projektgrenze berechnet, die die Szenarien „mit Projekt“ und „ohne Projekt“ angemessen widerspiegelt. Sie schließt alle signifikanten Scope 1-, Scope 2- und Scope 3-Emissionen (falls zutreffend) ein, können aber auch eine Grenze außerhalb der physischen Grenze des Projekts erfordern, um den Referenzfall darzustellen.
Als absolute (Ab) Treibhausgasemissionen werden die geschätzten jährlichen Emissionen für ein durchschnittliches Betriebsjahr des Projekts veranschlagt. 
Die Referenz-Treibhausgasemissionen (Be) sind die Emissionen nach dem angenommenen alternativen Szenario, das die bei Nichtdurchführung des Projekts entstehenden Emissionen angemessen darstellt. Die Emissionsdifferenz (Re) stellt die Differenz zwischen den absoluten Emissionen und den Referenz- Emissionen dar.</t>
  </si>
  <si>
    <t>(1) Bestimmung der Projektgrenze 
(2) Festlegung des Bewertungszeitraums 
(3) Bestimmung der zu berücksichtigenden Emissionen-Scopes 
(4) Quantifizierung der absoluten Emissionen des Projekts (Ab) 
(5) Bestimmung und Quantifizierung der Referenz-Emissionen (Be) 
(6) Berechnung der Emissionsdifferenz (Re = Ab - Be)</t>
  </si>
  <si>
    <t xml:space="preserve">Die Methode zur Ermittlung des CO2-Fußabdrucks umfasst die folgenden Hauptschritte: </t>
  </si>
  <si>
    <t>ERGEBNIS</t>
  </si>
  <si>
    <t>Exemplarische Maßnahmen zur Eigenvorsorge am eigenen Grundstück finden Sie im Arbeitsplatt 5.4 Glossar.</t>
  </si>
  <si>
    <r>
      <t xml:space="preserve">Um eine erste Einschätzung der Gefährdung am Projektstandort zu erhalten, soll </t>
    </r>
    <r>
      <rPr>
        <b/>
        <sz val="9"/>
        <color theme="1"/>
        <rFont val="Open Sans"/>
        <family val="2"/>
      </rPr>
      <t xml:space="preserve">zu Beginn der sogenannte </t>
    </r>
    <r>
      <rPr>
        <b/>
        <i/>
        <sz val="9"/>
        <color theme="1"/>
        <rFont val="Open Sans"/>
        <family val="2"/>
      </rPr>
      <t>Natural Hazard Overview &amp; Risk Assessment Austria</t>
    </r>
    <r>
      <rPr>
        <b/>
        <sz val="9"/>
        <color theme="1"/>
        <rFont val="Open Sans"/>
        <family val="2"/>
      </rPr>
      <t xml:space="preserve"> (HORA)-Pass für den Projektstandort exportiert werden</t>
    </r>
    <r>
      <rPr>
        <sz val="9"/>
        <color theme="1"/>
        <rFont val="Open Sans"/>
        <family val="2"/>
      </rPr>
      <t xml:space="preserve">. Der Pass gibt einen ersten Einblick in die aktuelle Gefahrenlage für 8 Naturgefahren und soll am Ende der Überprüfung gemeinsam mit den Ergebnissen aus dem Arbeitsblatt „6 Ergebnis“ an die Förderstelle übermittelt werden. Um den HORA-Pass zu erhalten, öffnet man die Website </t>
    </r>
    <r>
      <rPr>
        <b/>
        <sz val="9"/>
        <color theme="1"/>
        <rFont val="Open Sans"/>
        <family val="2"/>
      </rPr>
      <t>www.hora.gv.at</t>
    </r>
    <r>
      <rPr>
        <sz val="9"/>
        <color theme="1"/>
        <rFont val="Open Sans"/>
        <family val="2"/>
      </rPr>
      <t xml:space="preserve">, gibt oben im Adressfeld die Adresse des Projektstandorts ein, wählt einen </t>
    </r>
    <r>
      <rPr>
        <b/>
        <sz val="9"/>
        <color theme="1"/>
        <rFont val="Open Sans"/>
        <family val="2"/>
      </rPr>
      <t>Auswerteradius von 500 m</t>
    </r>
    <r>
      <rPr>
        <sz val="9"/>
        <color theme="1"/>
        <rFont val="Open Sans"/>
        <family val="2"/>
      </rPr>
      <t>, und klickt auf „HORA-Pass“. Dadurch sollte automatisch ein Dokument heruntergeladen werden und im lokalen „Download“-Ordner gespeichert werden. Da einige der folgenden Analysen auf diesem HORA-Pass basieren, wird empfohlen, diesen während dem Prozess des Ausfüllens griffbereit zu haben.</t>
    </r>
  </si>
  <si>
    <r>
      <t xml:space="preserve">Check 3: Zuordnung des Infrastrukturinvestitionsprojektes zu den Kategorien A und B. </t>
    </r>
    <r>
      <rPr>
        <sz val="9"/>
        <color theme="1"/>
        <rFont val="Open Sans"/>
        <family val="2"/>
      </rPr>
      <t>(weitere Informationen im Reiter Kategorie A &amp; B)</t>
    </r>
  </si>
  <si>
    <t>Schritt 1: Infrastrukturprojekt fällt unter Kategorie B</t>
  </si>
  <si>
    <r>
      <t xml:space="preserve">Die berechneten absoluten bzw. relativen Treibhausgasemissionen des Projektes fallen über 20.000 Tonnen CO2 Äquivalent/Jahr  ODER die Scope 1 &amp; 2 Emissionen sind gemeinsam über 4000 Tonnen CO2 Äquivalent/Jahr ODER es liegt keine eine von unabhängigen Dritten geprüfte (zumindest critical review statement vorhanden) THG-Bilanz vor. 
</t>
    </r>
    <r>
      <rPr>
        <sz val="9"/>
        <color rgb="FFC00000"/>
        <rFont val="Open Sans"/>
        <family val="2"/>
      </rPr>
      <t>Weitere Analyse erforderlich, Schritt 2</t>
    </r>
  </si>
  <si>
    <t>Schritt 2: Detailanalyse zur Darstellung der Übereinstimmung des Projektes mit den Klimazielen</t>
  </si>
  <si>
    <t>Schritt 3: Begründung, warum das Projekt mit den Klimaschutzzielen übereinstimmt.</t>
  </si>
  <si>
    <t>Schritt 4: Plausibilisierung der Begründung durch die Förderstelle</t>
  </si>
  <si>
    <t>Schritt 5: Reflexion zwischen Föderstelle und Förderwerber</t>
  </si>
  <si>
    <r>
      <t xml:space="preserve">Die Plausibilisierung von zusätzlich gesetzten/geplanten Maßnahmen obliegt der Förderstelle (ggf. unterstützt durch einen externen Experten). 
</t>
    </r>
    <r>
      <rPr>
        <sz val="9"/>
        <color theme="9"/>
        <rFont val="Open Sans"/>
        <family val="2"/>
      </rPr>
      <t xml:space="preserve">
Sind die nun zusätzlich gesetzten/geplanten Maßnahmen klar mit den Klimazielen im Einklag -&gt; keine weitere Analyse erforderlich.
</t>
    </r>
    <r>
      <rPr>
        <sz val="9"/>
        <color rgb="FFC00000"/>
        <rFont val="Open Sans"/>
        <family val="2"/>
      </rPr>
      <t>Ist die Begündung des Förderwerbers unplausibel oder unzureichend -&gt; Reflexion zwischen Föderstelle und Förderwerber, welche Maßnahmen zusätzlich im Projekt umgesetzt werden können, Schritt 5</t>
    </r>
  </si>
  <si>
    <t>Schritt 6: Neuerliche Plausibilisierung der in der Reflexion zusätzlichen Maßnahmen durch die Förderstelle</t>
  </si>
  <si>
    <t>Schritt 7: Eine von unabhängigen Dritten geprüfte Treibhausgasbilanz für das Projekt ist erforderlich.</t>
  </si>
  <si>
    <t>Zordnung zu Infrastruktur -&gt;  weitere Analyse erforderlich, Check 2</t>
  </si>
  <si>
    <t>Check 2: Schwellenwert der Projektkosten</t>
  </si>
  <si>
    <t>ANLEITUNG für den PRÜFCHECK</t>
  </si>
  <si>
    <r>
      <t xml:space="preserve">Vor der Überprüfung zur Eindämmung des Klimawandels ist ein </t>
    </r>
    <r>
      <rPr>
        <b/>
        <sz val="9"/>
        <rFont val="Open Sans"/>
        <family val="2"/>
      </rPr>
      <t>allgemeiner Prüfcheck</t>
    </r>
    <r>
      <rPr>
        <sz val="9"/>
        <rFont val="Open Sans"/>
        <family val="2"/>
      </rPr>
      <t xml:space="preserve"> im Reiter </t>
    </r>
    <r>
      <rPr>
        <b/>
        <i/>
        <sz val="9"/>
        <rFont val="Open Sans"/>
        <family val="2"/>
      </rPr>
      <t>2 Prüfcheck</t>
    </r>
    <r>
      <rPr>
        <sz val="9"/>
        <rFont val="Open Sans"/>
        <family val="2"/>
      </rPr>
      <t xml:space="preserve"> auszuführen (Check 1-3, siehe Anleitung für den Prüfcheck).
Im ersten Teil</t>
    </r>
    <r>
      <rPr>
        <b/>
        <sz val="9"/>
        <rFont val="Open Sans"/>
        <family val="2"/>
      </rPr>
      <t xml:space="preserve"> zur Klimaneutralität </t>
    </r>
    <r>
      <rPr>
        <sz val="9"/>
        <rFont val="Open Sans"/>
        <family val="2"/>
      </rPr>
      <t xml:space="preserve">im Reiter </t>
    </r>
    <r>
      <rPr>
        <b/>
        <i/>
        <sz val="9"/>
        <rFont val="Open Sans"/>
        <family val="2"/>
      </rPr>
      <t>4.1 Klimaneutralität Teil 1</t>
    </r>
    <r>
      <rPr>
        <sz val="9"/>
        <rFont val="Open Sans"/>
        <family val="2"/>
      </rPr>
      <t>(Schritt 1 bis Schritt 7) der vorliegenden Klimaverträglichkeits-Überprüfung soll dargelegt werden, warum das Projekt im Einklang mit dem Übereinkommen von Paris und den Klimazielen der Union, d. h. mit einem glaubwürdigen Reduktionspfad für Treibhausgasemissionen gemäß den neuen Klimazielen der EU bis 2030 und dem Ziel der Klimaneutralität bis 2050 übereinstimmt und damit förderfähig ist. Bei Infrastrukturen mit einer Lebensdauer über das Jahr 2050 hinaus sind auch der Betrieb, die Instandhaltung und die endgültige Stilllegung unter den Bedingungen der Klimaneutralität zu berücksichtigen, was auch Aspekte der Kreislaufwirtschaft umfassen kann. 
Dazu sind die in den Arbeitsblättern folgenden Fragen nach bestem Wissen und Gewissen zu beantworten. Falls keine konkreten Aussagen möglich sind, werden auch Abschätzungen (bspw- bei der THG-Bilanz) toleriert, welche durch einen Vermerk bzw. eine kurze Erklärung gekennzeichnet werden sollen. 
Diese Analyse dient der Abschätzung der aktuellen Situation sowie möglicher Zukunftsszenarien, hat keinen Anspruch auf Vollständigkeit und unterliegt nicht den Kriterien einer wissenschaftlichen Arbeit.</t>
    </r>
  </si>
  <si>
    <t>Anleitung für den Prüfcheck und Prüfung Teil 1 - Eindämmung des Klimawandels (Klimaneutralität)</t>
  </si>
  <si>
    <r>
      <t xml:space="preserve">Kategorie A: Grundsätzlich ist keine weitere Prüfung der Klimaverträglichkeit erforderlich. 
Kategorie B: Detailanalyse erforderlich
</t>
    </r>
    <r>
      <rPr>
        <sz val="9"/>
        <color theme="9"/>
        <rFont val="Open Sans"/>
        <family val="2"/>
      </rPr>
      <t xml:space="preserve">Wenn Kategorie A -&gt; keine weitere Analyse erforderlich
</t>
    </r>
    <r>
      <rPr>
        <sz val="9"/>
        <color rgb="FFC00000"/>
        <rFont val="Open Sans"/>
        <family val="2"/>
      </rPr>
      <t>Kategorie B: Weitere Informationen bzw. Detailanalyse erforderlich: weiter im Reiter 4.1 Klimaneutralität Teil 1</t>
    </r>
  </si>
  <si>
    <t>Klimaneutralität</t>
  </si>
  <si>
    <t xml:space="preserve">In diesem Prüfcheck wird wird vorab geklärt, ob die Durchführung des Climate Proofing Tools für den  Bereich Klimaneutralität und/oder Klimawandelanpassung erforderlich ist.
</t>
  </si>
  <si>
    <t>Ergebnis Teilgebiet Klimaneutralität:</t>
  </si>
  <si>
    <t>Einstufung Klimaneutralität</t>
  </si>
  <si>
    <r>
      <t xml:space="preserve">- </t>
    </r>
    <r>
      <rPr>
        <b/>
        <sz val="9"/>
        <color theme="1"/>
        <rFont val="Open Sans"/>
        <family val="2"/>
      </rPr>
      <t>Anlagen zur Bewirtschaftung</t>
    </r>
    <r>
      <rPr>
        <sz val="9"/>
        <color theme="1"/>
        <rFont val="Open Sans"/>
        <family val="2"/>
      </rPr>
      <t xml:space="preserve"> der von Unternehmen und Haushalten erzeugten </t>
    </r>
    <r>
      <rPr>
        <b/>
        <sz val="9"/>
        <color theme="1"/>
        <rFont val="Open Sans"/>
        <family val="2"/>
      </rPr>
      <t>Abfälle</t>
    </r>
    <r>
      <rPr>
        <sz val="9"/>
        <color theme="1"/>
        <rFont val="Open Sans"/>
        <family val="2"/>
      </rPr>
      <t xml:space="preserve"> (Sammelstellen, Sortier- und Recyclinganlagen, Verbrennungsanlagen und Deponien);</t>
    </r>
  </si>
  <si>
    <t>Definition: Infrastruktur</t>
  </si>
  <si>
    <r>
      <t xml:space="preserve">Es wird begründet davon ausgegangen, dass das Investitionsvolumen der Vorhaben grundsätzlich mit dem Schadenspotenzial in Bezug auf die Klimaziele korreliert. Zum anderen stellt die Festlegung eines monetären Schwellenwertes sicher, dass der Aufwand zur Durchführung des Prüfverfahrens und zur Umsetzung von Vermeidungs- und Minderungsmaßnahmen im Verhältnis zur Höhe der geförderten Gesamtausgaben angemessen bleibt. Für die Prüfung der Klimaverträglichkeit der betroffenen Infrastrukturen wird je nach Projektgesamtkosten eine unterschiedliche Vorgangsweise gewählt:
</t>
    </r>
    <r>
      <rPr>
        <sz val="9"/>
        <color theme="9"/>
        <rFont val="Open Sans"/>
        <family val="2"/>
      </rPr>
      <t xml:space="preserve">Wenn Projektgesamtkosten unter 1 Mio. Euro -&gt; Climate Proofing ist nicht weiter erforderlich, freiwillige Anwendung möglich
</t>
    </r>
    <r>
      <rPr>
        <sz val="9"/>
        <color rgb="FFC00000"/>
        <rFont val="Open Sans"/>
        <family val="2"/>
      </rPr>
      <t>Wenn Projektgesamtkosten über 1 Mio Euro -&gt; weitere Analyse erforderlich, Check 3</t>
    </r>
  </si>
  <si>
    <t>ANLEITUNG für die KLIMANEUTRALITÄT (TEIL 1)</t>
  </si>
  <si>
    <r>
      <t xml:space="preserve">In Teil 2 der vorliegenden Klimaverträglichkeits-Überprüfung soll eine Klimawandelanpassungs-Analyse der Sensitivität, Exposition und Anfälligkeit von verschiedenen Naturgefahren am Projektstandort durchgeführt werden. Dazu sind die in den Arbeitsblättern folgenden Fragen nach bestem Wissen und Gewissen zu beantworten. Falls keine konkreten Aussagen möglich sind, werden auch Abschätzungen toleriert, welche durch einen Vermerk bzw. eine kurze Erklärung gekennzeichnet werden sollen. Diese Analyse dient der Abschätzung der aktuellen Situation sowie möglicher Zukunftsszenarien und hat keinen Anspruch auf Vollständigkeit und unterliegt nicht den Kriterien einer wissenschaftlichen Arbeit. Die einzelnen Schritte sowie die Auswertungen werden im Folgenden erläutert und basieren auf der Guideline der Europäischen Kommision: </t>
    </r>
    <r>
      <rPr>
        <i/>
        <sz val="9"/>
        <color theme="1"/>
        <rFont val="Open Sans SemiBold"/>
        <family val="2"/>
      </rPr>
      <t>Technical guidance on the climate proofing of infrastructure in the period 2021-2027</t>
    </r>
    <r>
      <rPr>
        <sz val="9"/>
        <color theme="1"/>
        <rFont val="Open Sans SemiBold"/>
        <family val="2"/>
      </rPr>
      <t>.</t>
    </r>
  </si>
  <si>
    <t>Im Bereich b erfolgt eine Abschätzung der Veränderung in der Zukunft bzw. eine Expositionsanalyse des zukünftigen Klimas. Unglücklicherweise ist die Datenlage zwischen den Naturgefahren für diesen Bereich sehr unterschiedlich. Beispielsweise gibt es keine sogenannten Klimaszenarien für gravitative Naturgefahren, weswegen es in solch einem Fall die Möglichkeit gibt, eine Abschätzung darüber zu treffen, wie sich die Relevanz der Naturgefahr in Zukunft ändern wird. Diese Abschätzung der Zukunft geht nicht in die Bewertung ein. Bei den Naturgefahren, bei denen es Daten bzw. Klimaszenarien gibt, werden die Daten mittels Drop-Down Menü abgefragt. Dabei wird auf die CLIMA MAPs verwiesen, welche für das jeweilige Bundesland heruntergeladen werden muss. Die Klimaszenarien gibt es für verschiedene Zeiträume, je nach angegebenem geplanten Baubeginn und Lebensdauer (aus Schritt 1) müssen die jeweiligen Zeiträume ausgefüllt werden.</t>
  </si>
  <si>
    <t>d. Einschätzung der zukünftigen Gefährdungslage (Anfälligkeitsanalyse): ERGEBNIS</t>
  </si>
  <si>
    <r>
      <rPr>
        <sz val="9"/>
        <rFont val="Open Sans"/>
        <family val="2"/>
      </rPr>
      <t>Der Förderwerber stellt nachvollziehbar dar, dass für das Infrastrkturprojekt keine der vorliegenen Negativkriterien zutreffen.</t>
    </r>
    <r>
      <rPr>
        <sz val="9"/>
        <color theme="1"/>
        <rFont val="Open Sans"/>
        <family val="2"/>
      </rPr>
      <t xml:space="preserve">
</t>
    </r>
    <r>
      <rPr>
        <sz val="9"/>
        <color theme="9"/>
        <rFont val="Open Sans"/>
        <family val="2"/>
      </rPr>
      <t xml:space="preserve">Wenn keine Negativkriterien vorliegen -&gt; keine weitere Analyse erforderlich
</t>
    </r>
    <r>
      <rPr>
        <sz val="9"/>
        <color rgb="FFC00000"/>
        <rFont val="Open Sans"/>
        <family val="2"/>
      </rPr>
      <t>Wenn mindestens ein Negativkriterium vorliegt: weitere Analyse erforderlich, Schritt 3</t>
    </r>
  </si>
  <si>
    <r>
      <t xml:space="preserve">Trifft mindestens ein Negativkriterium für das Projekt zu, dann ist zu begründen, warum das Projekt trotzdem im Einklang mit dem Übereinkommen von Paris und den Klimazielen der Union, d. h. mit einem glaubwürdigen Reduktionspfad für Treibhausgasemissionen gemäß den neuen Klimazielen der EU bis 2030 und dem Ziel der Klimaneutralität bis 2050 sowie mit einer klimaresilienten Entwicklung übereinstimmt und damit förderfähig ist. 
</t>
    </r>
    <r>
      <rPr>
        <sz val="9"/>
        <rFont val="Open Sans"/>
        <family val="2"/>
      </rPr>
      <t xml:space="preserve">Der Förderwerber ist aufgefordert im Textfeld die Förderfähigkeit zu begründen. Ansatzpunkte sind die </t>
    </r>
    <r>
      <rPr>
        <sz val="9"/>
        <color theme="1"/>
        <rFont val="Open Sans"/>
        <family val="2"/>
      </rPr>
      <t>erreichten Punkte in der Kategorie "Förderung ökologisch nachhaltiger Entwicklung" im Fragebogen zu horizontalen Prinzipien und  weitere Positivkriterien. (siehe Liste an Positivkriterien zur Begründung der Übereinstimmung mit den Klimazielen).</t>
    </r>
  </si>
  <si>
    <t>Die Plausibilisierung von zusätzlich gesetzten/geplanten Maßnahmen obliegt der Förderstelle (ggf. unterstützt durch einen externen Experten). 
Im Freifeld werden die bei der Reflexion ausgearbeiteten zusätzlichen Maßnahmen beschrieben. (siehe Liste an Positivkriterien zur Begründung der Übereinstimmung mit den Klimazielen).</t>
  </si>
  <si>
    <r>
      <t xml:space="preserve">Die neuerliche Plausibilisierung nun gesetzter/geplanter zusätzlicher Maßnahmen obliegt der Förderstelle (ggf. unterstützt durch einen externen Experten). 
</t>
    </r>
    <r>
      <rPr>
        <sz val="9"/>
        <color theme="9"/>
        <rFont val="Open Sans"/>
        <family val="2"/>
      </rPr>
      <t xml:space="preserve">
Sind die nun gesetzten/geplanten Maßnahmen klar mit den Klimazielen im Einklag -&gt; keine weitere Analyse erforderlich.
</t>
    </r>
    <r>
      <rPr>
        <sz val="9"/>
        <color rgb="FFC00000"/>
        <rFont val="Open Sans"/>
        <family val="2"/>
      </rPr>
      <t>Werden die in der Reflexion gesetzten/geplanten Maßnahmen nicht oder unzureichend umgesetzt -&gt; weitere Anaylse erforderlich, Schritt 7</t>
    </r>
  </si>
  <si>
    <t>Erläuterung zur Farbgebung der Felder:</t>
  </si>
  <si>
    <t xml:space="preserve">Bei der Umsetzung des Projektes werden die Themen Sektorkoppelung, Nutzung von Abwärme oder erneuerbarer Energiequellen (Wasserkraft, Windkraft, Photovoltaik, Biomasse) nicht berücksichtigt. </t>
  </si>
  <si>
    <t>Die Nachnutzung oder Second Life von Produkten/Gebäuden am Ende der Lebensdauer wird nicht berücksichtigt.</t>
  </si>
  <si>
    <t>Bitte begründen Sie in unten stehendem Feld, warum das Projekt trotz Zutreffens von zumindest einem Negativkriterium im Einklang mit dem Übereinkommen von Paris und den Klimazielen der Union steht.</t>
  </si>
  <si>
    <t>Sind die nun gesetzten Maßnahmen des Förderwerbers plausibel und klar mit den Klimazielen vereinbar?</t>
  </si>
  <si>
    <r>
      <rPr>
        <b/>
        <sz val="11"/>
        <color theme="1"/>
        <rFont val="Open Sans"/>
        <family val="2"/>
      </rPr>
      <t>Projektkategorie A</t>
    </r>
    <r>
      <rPr>
        <sz val="11"/>
        <color theme="1"/>
        <rFont val="Open Sans"/>
        <family val="2"/>
      </rPr>
      <t xml:space="preserve">: </t>
    </r>
  </si>
  <si>
    <t>Projektkategorie B</t>
  </si>
  <si>
    <t>Auf die Minimierung der Baustellenabfälle (z.B.: Zwischenlagermöglichkeiten, Recycling vor Ort, Verwertung durch Dritte) wird geachtet.</t>
  </si>
  <si>
    <t>Das Vorhaben liegt nah an öffentlichen Verkehrsknotenpunkten (Bus, Bahn, Straßenbahn, U-Bahn).</t>
  </si>
  <si>
    <t>Die Funktion des Gebäudes als Energielieferant (z.B. mittels PV-Anlagen) ist Teil der Umsetzung.</t>
  </si>
  <si>
    <t>Überdachte Fahrradabstellplätze sind Teil des Projektumfanges.</t>
  </si>
  <si>
    <t>Die Anwendung einer energiesparenden Kühlstrategie (passive Kühlung, Betonkernaktivierung) wird  berücksichtigt.</t>
  </si>
  <si>
    <t>Die Nachnutzung oder Second Life von Gebäuden am Ende der Lebensdauer ist Bestandteil des Projektes.</t>
  </si>
  <si>
    <r>
      <rPr>
        <b/>
        <sz val="11"/>
        <color theme="1"/>
        <rFont val="Open Sans"/>
        <family val="2"/>
      </rPr>
      <t xml:space="preserve">Wie wird der CO2-Fußabdruck für Infrastrukturprojekte ermittelt?
</t>
    </r>
    <r>
      <rPr>
        <sz val="11"/>
        <color theme="1"/>
        <rFont val="Open Sans"/>
        <family val="2"/>
      </rPr>
      <t xml:space="preserve">
</t>
    </r>
    <r>
      <rPr>
        <sz val="10"/>
        <color theme="1"/>
        <rFont val="Open Sans"/>
        <family val="2"/>
      </rPr>
      <t>Aus vielen Infrastrukturprojekten folgt eine Reduktion oder ein Anstieg der Emissionen verglichen mit dem Szenario, das die Situation beschreibt, die ohne das Projekt entstanden wäre. Diese werden als Referenz-Emissionen bezeichnet. Viele Projekte emittieren zudem Treibhausgase direkt in die Atmosphäre (z. B. Verbrennung von Brennstoffen oder Emissionen von Produktionsprozessen) oder indirekt durch bezogenen Strom und/oder bezogene Wärme. Bei der Methode zur Ermittlung des CO2-Fußabdrucks wird auf die Unterscheidung nach Bereichen, sogenannten „Scopes“ zurückgegriffen, die im Greenhouse Gas Protocol definiert wurden.</t>
    </r>
  </si>
  <si>
    <t>Dies liegt jedenfalls dann vor, wenn mehr als 2.000.000 Nm³ Erdgas, 1.500.000 Liter Diesel/Benzin/Heizöl, oder 20.000.000 kWh Strom oder Kombination dieser Energieträger in einem Jahr eingesetzt werden.</t>
  </si>
  <si>
    <t>In Arbeitsblatt „3 Vorhaben“ sollen Informationen zu dem geplanten Infrastrukturinvestitionsprojekt angegeben werden. Die geographischen Koordinaten sowie die Seehöhe des Projektstandorts können über die angegebenen Links ermittelt werden. Generell ist die Klimaverträglichkeits-Überprüfung laut Climate Proofing nur notwendig, sobald die Lebensdauer 5 Jahre oder länger ist. Neben den Informationen zum Projekt soll auch eine kurze Beschreibung des Projektstandorts erfolgen. Diese soll einen ersten Einblick in die am Standort herrschende Orographie geben (vorhandene Hangneigungen, Gewässer, etc.).</t>
  </si>
  <si>
    <t>Schritt 2: Erste Einschätzung der Gefährdung – Download der HORA-Pass-Analyse</t>
  </si>
  <si>
    <t>Die insgesamt 12 Naturgefahren unterteilen sich in gravitative, hydrologische und Wetter-/ Klimabezogene Naturgefahren. Für jede Kategorie gibt es ein eigenes Tabellenblatt, welches sorgsam ausgefüllt werden müssen. Für jede Naturgefahr muss eine separate Analyse durchgeführt werden, da diese auf unterschiedlichen Datensätzen basieren und unterschiedliche Quellen referenzieren. Die weiter unten angeführten Schritte (a-d), werden demnach pro Naturgefahr durchgeführt. Die auszufüllenden Zellen befinden sich in den Spalten E und F. Wobei in der Spalte E, Antworten von Drop-Down Menüs ausgewählt werden können und in Spalte F sich ein Freitext-Feld für Erläuterungen des Antragstellers befindet. Relevante Definitionen sowie Beispiele für Risiken und exemplarische Maßnahmen zur Eigenvorsorge am eigenen Grundstück befinden sich im Arbeitsblatt „Glossar“.</t>
  </si>
  <si>
    <t xml:space="preserve">Im ersten Schritt sollen eingetretene Ereignisse am Projektstandort angeführt werden, welche in den letzten 30 Jahren eingetreten sind. Falls es Unsicherheiten darüber gibt, ob ein solches Ereignis eingetreten ist, wird empfohlen, die lokalen Gemeinden/Expert:innen zu kontaktieren. Falls kein Ereignis aufgetreten ist, müssen keine weiteren Fragen im Bereich a ausgefüllt werden. Falls ein oder mehrere Ereignisse eingetreten sind, sollen in weiterer Folge der Grad der Gefährdung von Menschen, Umwelt, etc. abgeschätzt werden. Bei dieser Einschätzung kann zwischen Niedrig, Mittel und Hoch gewählt werden. Wobei ein niedriger Grad der Gefährdung von Energie-Infrastruktur beispielsweise das leichte Verbiegen von Strommasten (ohne Stromausfall) sein könnte und ein hoher Grad der Gefährdung von Energie-Infrastruktur ein naturgefahr-bedingter Stromausfall sein könnte. Diese Bewertung soll als erste Einschätzung dienen, eine Begründung für die Einschätzung bzw. eine Beschreibung des Ereignisses soll in der Spalte „Erläuterung des Antragstellers“ erfolgen. Zusätzlich kann angegeben werden, ob Maßnahmen getroffen wurden, durch welche das Risiko einer künftigen Gefährdung signifikant herabgesetzt wird. Falls solche Maßnahmen angegeben werden, wird die Einstufung der Sensitivitätsanalyse um einen Grad herabgesetzt. Beispielsweise von einer „Hohen Gefährdungslage“ zu einer „Mittleren Gefährdungslage“. </t>
  </si>
  <si>
    <t>Schritt 4: Abschluss der Analyse und Übermittlung der Ergebnisse</t>
  </si>
  <si>
    <t xml:space="preserve">Sobald die genannten Schritte für alle 12 Naturgefahren korrekt durchgeführt wurden, werden im Arbeitsblatt Ergebnis alle Ergebnisse zusammengefasst. Hier wird außerdem angeführt, ob eine weitere Detailanalyse durch Gutachter:innen bzw. Auditor:innen notwendig ist. Das Ergebnis-Arbeitsblatt kann als PDF exportiert werden und gemeinsam mit dem HORA-Pass an die Förderstelle übermittelt werden. </t>
  </si>
  <si>
    <t>Ratgeber für die Eigenvorsorge bei Hochwasser, Muren, Lawinen, Steinschlag und Rutschungen, BML (2015)</t>
  </si>
  <si>
    <r>
      <t xml:space="preserve">In diesem Arbeitsblatt soll eine Analyse der Sensitivität, Exposition und Anfälligkeit von verschiedenen gravitativen Naturgefahren durchgeführt werden. Dazu sind die folgenden Fragen nach bestem Wissen und Gewissen </t>
    </r>
    <r>
      <rPr>
        <b/>
        <sz val="11"/>
        <color theme="1"/>
        <rFont val="Open Sans"/>
        <family val="2"/>
      </rPr>
      <t>für den Projektstandort</t>
    </r>
    <r>
      <rPr>
        <sz val="11"/>
        <color theme="1"/>
        <rFont val="Open Sans"/>
        <family val="2"/>
      </rPr>
      <t xml:space="preserve"> zu beantworten. Falls keine konkreten Aussagen möglich sind, werden auch Abschätzungen toleriert, welche durch einen Vermerk und eine kurze Erklärung gekennzeichnet werden sollen. Diese Analyse dient der Abschätzung der aktuellen Situation sowie möglicher Zukunftsszenarien und hat keinen Anspruch auf Vollständigkeit und unterliegt nicht den Kriterien einer wissenschaftlichen Arbeit.</t>
    </r>
  </si>
  <si>
    <r>
      <t>In diesem Arbeitsblatt soll eine Analyse der Sensitivität, Exposition und Anfälligkeit von verschiedenen hydrologischen Naturgefahren durchgeführt werden. Dazu sind die folgenden Fragen nach bestem Wissen und Gewissen</t>
    </r>
    <r>
      <rPr>
        <b/>
        <sz val="11"/>
        <color theme="1"/>
        <rFont val="Open Sans"/>
        <family val="2"/>
      </rPr>
      <t xml:space="preserve"> für den Projektstandort </t>
    </r>
    <r>
      <rPr>
        <sz val="11"/>
        <color theme="1"/>
        <rFont val="Open Sans"/>
        <family val="2"/>
      </rPr>
      <t>zu beantworten. Falls keine konkreten Aussagen möglich sind, werden auch Abschätzungen toleriert, welche durch einen Vermerk und eine kurze Erklärung gekennzeichnet werden sollen. Diese Analyse dient der Abschätzung der aktuellen Situation sowie möglicher Zukunftsszenarien und hat keinen Anspruch auf Vollständigkeit und unterliegt nicht den Kriterien einer wissenschaftlichen Arbeit.</t>
    </r>
  </si>
  <si>
    <r>
      <t xml:space="preserve">In diesem Arbeitsblatt soll eine Analyse der Sensitivität, Exposition und Anfälligkeit von verschiedenen wetter-/klimabezogenen Naturgefahren durchgeführt werden. Dazu sind die folgenden Fragen nach bestem Wissen und Gewissen </t>
    </r>
    <r>
      <rPr>
        <b/>
        <sz val="11"/>
        <color theme="1"/>
        <rFont val="Open Sans"/>
        <family val="2"/>
      </rPr>
      <t>für den Projektstandort</t>
    </r>
    <r>
      <rPr>
        <sz val="11"/>
        <color theme="1"/>
        <rFont val="Open Sans"/>
        <family val="2"/>
      </rPr>
      <t xml:space="preserve"> zu beantworten. Falls keine konkreten Aussagen möglich sind, werden auch Abschätzungen toleriert, welche durch einen Vermerk und eine kurze Erklärung gekennzeichnet werden sollen. Diese Analyse dient der Abschätzung der aktuellen Situation sowie möglicher Zukunftsszenarien und hat keinen Anspruch auf Vollständigkeit und unterliegt nicht den Kriterien einer wissenschaftlichen Arbeit.</t>
    </r>
  </si>
  <si>
    <t>Die Ergebnisse dienen zur Abschätzung der standortbezogenen Naturgefahren und sollen einen Überblick über potenziell relevante Naturgefahren bieten bzw. deren Entwicklung unter verschiedenen Zukunftsszenarien. Für konkrete Aussagen wird auf die jeweiligen Expert:innen und Gutachter:innen verwiesen.</t>
  </si>
  <si>
    <t>Das Vorhaben liegt nicht in der Nähe (fußläufig, 200 m gemäß RVS 02.03.11 ) von öffentlichen Haltestellen (Bus, Bahn, Straßenbahn, U-Bahn).</t>
  </si>
  <si>
    <t>Das Gebäude dient nicht als Energielieferant (z.B. mittels PV-Anlagen für den Eigenverbrauch)</t>
  </si>
  <si>
    <t>Hochwasser ist die zeitlich beschränkte Überflutung von Land, das normalerweise nicht von Wasser bedeckt ist. Es entsteht, wenn ein Niederschlagsereignis in Dauer und/oder Intensität deutlich über einem normalen Ereignis liegt oder intensive Schneeschmelze eintritt. Beide Vorgänge können einander auch überlagern (Europäische Hochwasserrichtlinie). Hochwasser führen zu Schäden an Gebäude(hülle), in Kellern und Tiefgaragen können aber auch Kraftfahrzeuge und Personen direkt betreffen. Auch im Hochwasser transportierte Objekte (wie Bäume) können zu Schäden führen.
HQ100: =100-jährliches Hochwasser: Der Begriff "Jährlichkeit" beschreibt die Wahrscheinlichkeit für das Eintreten eines Hochwasserereignisses mit der dazugehörigen Abflussmenge. Er dient als Richtwert zur Einschätzung der Häufigkeit eines Hochwassers bestimmten Ausmaßes. "Geht man von einem HQ100 aus, so tritt dieses rein theoretisch einmal in 100 Jahren auf. In der Realität zeigt sich jedoch, dass Extremereignisse auch in kurzen Zeitabschnitten auftreten können, z.B. an der Donau in den Jahren 2002 und 2013. Vorhersagen, wann das nächste Hochwasser auftritt, sind somit nicht möglich" (BML, 2020: Bin ich hochwassergefährdet? - Die Hochwassergefahren- und -risikokarten geben dazu Auskunft!)</t>
  </si>
  <si>
    <t>Aktivität Projektwerber</t>
  </si>
  <si>
    <t>Datum</t>
  </si>
  <si>
    <t>Maßnahmen erforderlich?</t>
  </si>
  <si>
    <t>Umsetzung erfolgt?</t>
  </si>
  <si>
    <t>Stattgefundenes Gespräch</t>
  </si>
  <si>
    <t>Ergebnis Prüfcheck</t>
  </si>
  <si>
    <t>Ergebnis Prüfcheck Teilgebiet Klimaschutz:</t>
  </si>
  <si>
    <t>Ergebnis Prüfcheck Teilgebiet Klimawandelanpassung:</t>
  </si>
  <si>
    <t>Der Prüfcheck in Tabellenblatt 2 gibt Aufschluss, ob die Prüfung des eingereichten Projektes für den Teilbereich Klimaschutz und/oder Klimawandelanpassung erfordlich ist:</t>
  </si>
  <si>
    <t>Ergebnis Schritt 1</t>
  </si>
  <si>
    <t>Ergebnis Schritt 2</t>
  </si>
  <si>
    <t>Ergebnis Schritt 3</t>
  </si>
  <si>
    <t>Ergebnis Schritt 4</t>
  </si>
  <si>
    <t>Ergebnis Schritt 5</t>
  </si>
  <si>
    <t>Ergebnis Schritt 6</t>
  </si>
  <si>
    <t>Ergebnis Schritt 7</t>
  </si>
  <si>
    <t>Maximum:</t>
  </si>
  <si>
    <t>Finales Ergebnis</t>
  </si>
  <si>
    <t>trifft zu</t>
  </si>
  <si>
    <t>trifft nicht zu</t>
  </si>
  <si>
    <t>Teilgebiet Klimaschutz</t>
  </si>
  <si>
    <t>Teilgebiet Klimawandelanpassung</t>
  </si>
  <si>
    <t>Bewertung derzeit nicht möglich - keine oder noch unvollständige Angaben!</t>
  </si>
  <si>
    <t>Finale Einstufung der Förderstelle</t>
  </si>
  <si>
    <r>
      <t xml:space="preserve">Für weitere Informationen zur Detailanalyse wenden Sie sich bitte an die im </t>
    </r>
    <r>
      <rPr>
        <sz val="11"/>
        <rFont val="Open Sans"/>
        <family val="2"/>
      </rPr>
      <t>Titelblatt 1</t>
    </r>
    <r>
      <rPr>
        <sz val="11"/>
        <color theme="1"/>
        <rFont val="Open Sans"/>
        <family val="2"/>
      </rPr>
      <t xml:space="preserve"> angegebene Kontaktstelle, welche Sie an die passenden Expert:innen verweist.</t>
    </r>
  </si>
  <si>
    <t>Dokumentation Detailprüfung Klimawandelanpassung (falls erforderlich)</t>
  </si>
  <si>
    <t>Ersteinschätzung Anfälligkeitsanalyse pro Naturgefahr</t>
  </si>
  <si>
    <t>Einschätzung der Förderfähigkeit des eingereichten Projektes gemäß den Angaben in Tabellanblatt 4.1:</t>
  </si>
  <si>
    <t>Ergebnis Check 1</t>
  </si>
  <si>
    <t>Ergebnis Check 2</t>
  </si>
  <si>
    <t>Ergebnis Check 3</t>
  </si>
  <si>
    <t>Maximum</t>
  </si>
  <si>
    <t>KS</t>
  </si>
  <si>
    <t>Prüfcheck noch nicht ausgefüllt</t>
  </si>
  <si>
    <t>Check, welche Eingabe gemacht wurde</t>
  </si>
  <si>
    <t>Ergebnis KS:</t>
  </si>
  <si>
    <t>Ergebnis KWA:</t>
  </si>
  <si>
    <t>Detailanalysen sind notwendig bis:</t>
  </si>
  <si>
    <t>Schritt 5: Dokumentation Detailergebnisse (falls erforderlich)</t>
  </si>
  <si>
    <t xml:space="preserve">Für Projekte die in die Kategorie A zählen, ist grundsätzlich keine weitere Prüfung der Klimaverträglichkeit im Themenbereich Klimaneutralität, aber nur für bestimmte Kategorien im Themenbereich Klimawandelanpassung erforderlich. 
Mit Verweis auf das Verfahren zur Sicherung der Klimaverträglichkeit für die Eindämmung des Klimawandels endet das Verfahren. </t>
  </si>
  <si>
    <t xml:space="preserve">Wenn im Arbeitsblatt Ergebnis für eine oder mehrere Naturgefahren  eine Detailanalyse angeordnet oder empfohlen wird, ist das Tabellenblatt Detailanalyse für die Dokumentation der weiteren Schritte zu verwenden. </t>
  </si>
  <si>
    <t>Gefährdung (durch Ereignisse in der Vergangenheit)</t>
  </si>
  <si>
    <r>
      <rPr>
        <b/>
        <sz val="10"/>
        <color theme="1"/>
        <rFont val="Open Sans"/>
        <family val="2"/>
      </rPr>
      <t>des Betriebs:</t>
    </r>
    <r>
      <rPr>
        <sz val="10"/>
        <color theme="1"/>
        <rFont val="Open Sans"/>
        <family val="2"/>
      </rPr>
      <t xml:space="preserve">
z.B. Auswirkungen auf betriebliche Prozesse (z.B. zu hohe Temperaturen für Maschinen, zu wenig Kühlwasser, …)
</t>
    </r>
    <r>
      <rPr>
        <u/>
        <sz val="10"/>
        <color theme="1"/>
        <rFont val="Open Sans"/>
        <family val="2"/>
      </rPr>
      <t>mögliche Definitionen für die Bewertung:</t>
    </r>
    <r>
      <rPr>
        <sz val="10"/>
        <color theme="1"/>
        <rFont val="Open Sans"/>
        <family val="2"/>
      </rPr>
      <t xml:space="preserve">
- niedrig: wirtschaftliche Aktivitäten konnten ohne Gegenmaßnahmen fortgesetzt werden
- mittel:  wirtschaftliche Aktivitäten konnten mit schnellen Sofortmaßnahmen fortgesetzt werden
- hoch: wirtschaftliche Aktivitäten mussten unterbrochen werden</t>
    </r>
  </si>
  <si>
    <r>
      <rPr>
        <b/>
        <sz val="10"/>
        <color theme="1"/>
        <rFont val="Open Sans"/>
        <family val="2"/>
      </rPr>
      <t xml:space="preserve">des Menschen:
</t>
    </r>
    <r>
      <rPr>
        <sz val="10"/>
        <color theme="1"/>
        <rFont val="Open Sans"/>
        <family val="2"/>
      </rPr>
      <t xml:space="preserve">(z.B. Kreislaufbeschwerden, Verletzungen, …)
</t>
    </r>
    <r>
      <rPr>
        <u/>
        <sz val="10"/>
        <color theme="1"/>
        <rFont val="Open Sans"/>
        <family val="2"/>
      </rPr>
      <t>mögliche Definitionen für die Bewertung:</t>
    </r>
    <r>
      <rPr>
        <sz val="10"/>
        <color theme="1"/>
        <rFont val="Open Sans"/>
        <family val="2"/>
      </rPr>
      <t xml:space="preserve">
- niedrig: leichte gesundheitliche Beeinträchtigung 
- mittel: schwere gesundheitliche Beeinträchtigung mit Arbeitsausfall
- hoch: bleibende gesundheitliche Beeinträchtigung oder Todesfall</t>
    </r>
  </si>
  <si>
    <t>nähere Infos unter [6 Ergebnis]</t>
  </si>
  <si>
    <t>siehe beispielhafte Gefährdungen/Risiken [5.4 Glossar]</t>
  </si>
  <si>
    <t>siehe Definition der Naturgefahr [5.4 Glossar]</t>
  </si>
  <si>
    <t>siehe beispielhafte Maßnahmen [5.4 Glossar]</t>
  </si>
  <si>
    <t>Wie hoch war die Gefährdung des eventuell bereits bestehenden (Firmen)eigentums?
Falls Gefährdung vorhanden, inwiefern?</t>
  </si>
  <si>
    <t>Das Glossar in Tabellenblatt 5.4 gibt Hilfestellung der Einschätzung der Gefährdung von Betrieb, Umwelt oder Mensch und enthält zudem auch weitere für das Ausfüllen hilfreiche Erläuterungen und Definitionen.</t>
  </si>
  <si>
    <t>12) Anlagen zum Schutz von Hochwasser und Georisiken</t>
  </si>
  <si>
    <t>16) Naturbasierte Infrastrukturen (u.a. grüne Infrastrukturen), die nicht in Verbindung mit Gebäudemaßnahmen stehen</t>
  </si>
  <si>
    <t>17) F&amp;E-Infrastrukturen in bestehenden Gebäuden</t>
  </si>
  <si>
    <t>18) Energieeffizienzmaßnahmen</t>
  </si>
  <si>
    <t>19) Energieeffizienzmaßnahmen in/an bestehenden Gebäuden</t>
  </si>
  <si>
    <t>20) Deponien für Siedlungsabfälle</t>
  </si>
  <si>
    <t>21) Verbrennungsanlagen für Siedlungsabfälle</t>
  </si>
  <si>
    <t>22) Große Kläranlagen</t>
  </si>
  <si>
    <t>23) Straßeninfraktrutur, Stadtverkehr</t>
  </si>
  <si>
    <t>24) Wärme- und Stromerzeugungsanlagen</t>
  </si>
  <si>
    <t>25) Fernwärmenetze</t>
  </si>
  <si>
    <t>26) sonstiges</t>
  </si>
  <si>
    <r>
      <rPr>
        <b/>
        <sz val="10"/>
        <color theme="1"/>
        <rFont val="Open Sans"/>
        <family val="2"/>
      </rPr>
      <t xml:space="preserve">Erklärung der Klimaverträglichkeit und Fortsetzung der Bewertung zur Sicherung der Klimaverträglichkeit: </t>
    </r>
    <r>
      <rPr>
        <sz val="9"/>
        <color theme="1"/>
        <rFont val="Open Sans"/>
        <family val="2"/>
      </rPr>
      <t xml:space="preserve">
Für Projekte, die unter die </t>
    </r>
    <r>
      <rPr>
        <b/>
        <sz val="9"/>
        <color theme="1"/>
        <rFont val="Open Sans"/>
        <family val="2"/>
      </rPr>
      <t>Kategorien 1 - 8</t>
    </r>
    <r>
      <rPr>
        <sz val="9"/>
        <color theme="1"/>
        <rFont val="Open Sans"/>
        <family val="2"/>
      </rPr>
      <t xml:space="preserve"> fallen, ist laut den Technischen Leitlinien für die Sicherung der Klimaverträglichkeit von Infrastrukturen im Zeitraum 2021–2027 keine Berechnung des CO2-Fußabdruckes erforderlich. Diese Projekte stimmen mit den neuen Klimazielen der EU bis 2030 und dem Ziel der Klimaneutralität bis 2050 sowie mit einer klimaresilienten Entwicklung überein. 
Projekte in den </t>
    </r>
    <r>
      <rPr>
        <b/>
        <sz val="9"/>
        <color theme="1"/>
        <rFont val="Open Sans"/>
        <family val="2"/>
      </rPr>
      <t>Kategorien 9 - 11</t>
    </r>
    <r>
      <rPr>
        <sz val="9"/>
        <color theme="1"/>
        <rFont val="Open Sans"/>
        <family val="2"/>
      </rPr>
      <t xml:space="preserve"> erfüllen diese Bedingung, da durch den Einsatz von Erneuerbaren Energiequellen (Sonnenenergie (Photovoltaik, Solarthermie), Wasserkraft, Windkraft, Geothermie und Umgebungswärme sowie Bioenergie (feste Biomasse wie Holz, Biogas und flüssige Biomasse wie Biodiesel sowie der biogene Anteil von Abfällen)  das Projekt zum Ersatz fossiler Energieformen und somit zur Reduktion der THG-Emissionen beiträgt.   
Projekte in den </t>
    </r>
    <r>
      <rPr>
        <b/>
        <sz val="9"/>
        <color theme="1"/>
        <rFont val="Open Sans"/>
        <family val="2"/>
      </rPr>
      <t>Kategorien 12-14 sowie 16-19</t>
    </r>
    <r>
      <rPr>
        <sz val="9"/>
        <color theme="1"/>
        <rFont val="Open Sans"/>
        <family val="2"/>
      </rPr>
      <t xml:space="preserve"> erhöhen die Klimaresilienz und stellen eine notwendige Anpassungsmaßnahme an den Klimawandel dar und sind im Einklang mit der EU Anpassungs-Strategie. Es ist davon auszugehen, dass die projektbedingten THG-Emissionen deutlich unter der Grenze von 20.000 Tonnen THG liegen.
Projekte in </t>
    </r>
    <r>
      <rPr>
        <b/>
        <sz val="9"/>
        <color theme="1"/>
        <rFont val="Open Sans"/>
        <family val="2"/>
      </rPr>
      <t>Kategorie 15</t>
    </r>
    <r>
      <rPr>
        <sz val="9"/>
        <color theme="1"/>
        <rFont val="Open Sans"/>
        <family val="2"/>
      </rPr>
      <t xml:space="preserve"> fördern sanfte Mobilität und/oder Verkehr auf Basis erneuerbarer Energieträger und tragen damit zur Reduktion der THG-Emissionen bei. </t>
    </r>
  </si>
  <si>
    <r>
      <t xml:space="preserve">Jahre </t>
    </r>
    <r>
      <rPr>
        <i/>
        <sz val="9"/>
        <color theme="1"/>
        <rFont val="Open Sans"/>
        <family val="2"/>
      </rPr>
      <t>(es muss eine ganze Zahl angegeben werden)</t>
    </r>
  </si>
  <si>
    <r>
      <rPr>
        <b/>
        <sz val="10"/>
        <color theme="1"/>
        <rFont val="Open Sans"/>
        <family val="2"/>
      </rPr>
      <t xml:space="preserve">der Gebäude/Infrastruktur/Umwelt:
</t>
    </r>
    <r>
      <rPr>
        <sz val="10"/>
        <color theme="1"/>
        <rFont val="Open Sans"/>
        <family val="2"/>
      </rPr>
      <t xml:space="preserve">(z.B. instabile Hänge, Geländeveränderungen, Verschmutzungen,... aufgrund eines Ereignisses) 
</t>
    </r>
    <r>
      <rPr>
        <u/>
        <sz val="10"/>
        <color theme="1"/>
        <rFont val="Open Sans"/>
        <family val="2"/>
      </rPr>
      <t xml:space="preserve">mögliche Definitionen für die Bewertung:
</t>
    </r>
    <r>
      <rPr>
        <sz val="10"/>
        <color theme="1"/>
        <rFont val="Open Sans"/>
        <family val="2"/>
      </rPr>
      <t>- niedrig: Auswirkungen auf den Standort begrenzt, in kurzer Zeit wieder herstellbar (z.B. 1 Monat)
- mittel: mäßiger Schaden mit weiterreichender und länger andauernder Auswirkung (bis zu 1 Jahr)
- hoch: erheblicher Schaden mit weitreichender Auswirkung (länger als 1 Jahr), ggf. nicht vollständig wiederherstellbar</t>
    </r>
  </si>
  <si>
    <t xml:space="preserve">für Rückfragen </t>
  </si>
  <si>
    <t>Gültig ab</t>
  </si>
  <si>
    <t>Toolerstellung beauftragt durch</t>
  </si>
  <si>
    <t>umgesetzt durch</t>
  </si>
  <si>
    <t>Ansprechpartner:in / Tool ausgefüllt durch</t>
  </si>
  <si>
    <t>Tool ausgefüllt am</t>
  </si>
  <si>
    <t>Geschäftsstelle der Österreichischen Raumordnungskonferenz
Fleischmarkt 1, 1010 Wien
Referentin: Andrea Wallner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</si>
</sst>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85" x14ac:knownFonts="1">
    <font>
      <sz val="11"/>
      <color theme="1"/>
      <name val="Calibri"/>
      <family val="2"/>
      <scheme val="minor"/>
    </font>
    <font>
      <b/>
      <sz val="11"/>
      <color rgb="FF3F3F3F"/>
      <name val="Calibri"/>
      <family val="2"/>
      <scheme val="minor"/>
    </font>
    <font>
      <sz val="11"/>
      <color theme="1"/>
      <name val="Open Sans"/>
      <family val="2"/>
    </font>
    <font>
      <sz val="11"/>
      <color theme="1"/>
      <name val="Open Sans SemiBold"/>
      <family val="2"/>
    </font>
    <font>
      <sz val="12"/>
      <color rgb="FF4A8588"/>
      <name val="Open Sans"/>
      <family val="2"/>
    </font>
    <font>
      <sz val="14"/>
      <color rgb="FF4A8588"/>
      <name val="Open Sans SemiBold"/>
      <family val="2"/>
    </font>
    <font>
      <sz val="10.5"/>
      <color theme="1"/>
      <name val="Open Sans"/>
      <family val="2"/>
    </font>
    <font>
      <sz val="12"/>
      <color rgb="FF4A8588"/>
      <name val="Open Sans SemiBold"/>
      <family val="2"/>
    </font>
    <font>
      <sz val="10"/>
      <color theme="1"/>
      <name val="Open Sans"/>
      <family val="2"/>
    </font>
    <font>
      <sz val="9"/>
      <color theme="1"/>
      <name val="Open Sans"/>
      <family val="2"/>
    </font>
    <font>
      <sz val="9"/>
      <color theme="0"/>
      <name val="Open Sans"/>
      <family val="2"/>
    </font>
    <font>
      <sz val="11"/>
      <color theme="0"/>
      <name val="Open Sans SemiBold"/>
      <family val="2"/>
    </font>
    <font>
      <sz val="10"/>
      <color theme="1"/>
      <name val="Open Sans SemiBold"/>
      <family val="2"/>
    </font>
    <font>
      <sz val="12"/>
      <color theme="1"/>
      <name val="Open Sans SemiBold"/>
      <family val="2"/>
    </font>
    <font>
      <i/>
      <sz val="9"/>
      <color theme="1"/>
      <name val="Open Sans"/>
      <family val="2"/>
    </font>
    <font>
      <i/>
      <sz val="10"/>
      <color theme="1"/>
      <name val="Open Sans"/>
      <family val="2"/>
    </font>
    <font>
      <sz val="10"/>
      <color theme="0"/>
      <name val="Open Sans SemiBold"/>
      <family val="2"/>
    </font>
    <font>
      <u/>
      <sz val="11"/>
      <color theme="10"/>
      <name val="Calibri"/>
      <family val="2"/>
      <scheme val="minor"/>
    </font>
    <font>
      <u/>
      <sz val="9"/>
      <color theme="10"/>
      <name val="Calibri"/>
      <family val="2"/>
      <scheme val="minor"/>
    </font>
    <font>
      <sz val="11"/>
      <color theme="0"/>
      <name val="Open Sans"/>
      <family val="2"/>
    </font>
    <font>
      <b/>
      <sz val="14"/>
      <color theme="0"/>
      <name val="Open Sans SemiBold"/>
      <family val="2"/>
    </font>
    <font>
      <sz val="11"/>
      <color rgb="FFFF0000"/>
      <name val="Open Sans"/>
      <family val="2"/>
    </font>
    <font>
      <sz val="9"/>
      <color rgb="FFFF0000"/>
      <name val="Open Sans"/>
      <family val="2"/>
    </font>
    <font>
      <strike/>
      <sz val="10"/>
      <color theme="1"/>
      <name val="Open Sans"/>
      <family val="2"/>
    </font>
    <font>
      <sz val="14"/>
      <color rgb="FFFF0000"/>
      <name val="Open Sans SemiBold"/>
      <family val="2"/>
    </font>
    <font>
      <sz val="8"/>
      <color theme="1"/>
      <name val="Open Sans SemiBold"/>
      <family val="2"/>
    </font>
    <font>
      <i/>
      <sz val="11"/>
      <color rgb="FFFF0000"/>
      <name val="Open Sans"/>
      <family val="2"/>
    </font>
    <font>
      <sz val="9"/>
      <name val="Open Sans"/>
      <family val="2"/>
    </font>
    <font>
      <b/>
      <i/>
      <sz val="9"/>
      <color theme="0"/>
      <name val="Open Sans"/>
      <family val="2"/>
    </font>
    <font>
      <i/>
      <sz val="11"/>
      <color theme="5" tint="-0.249977111117893"/>
      <name val="Open Sans SemiBold"/>
      <family val="2"/>
    </font>
    <font>
      <i/>
      <sz val="11"/>
      <color theme="5" tint="-0.249977111117893"/>
      <name val="Open Sans"/>
      <family val="2"/>
    </font>
    <font>
      <i/>
      <sz val="8"/>
      <color theme="1"/>
      <name val="Open Sans"/>
      <family val="2"/>
    </font>
    <font>
      <b/>
      <sz val="11"/>
      <color theme="1"/>
      <name val="Open Sans"/>
      <family val="2"/>
    </font>
    <font>
      <b/>
      <sz val="9"/>
      <color theme="1"/>
      <name val="Open Sans"/>
      <family val="2"/>
    </font>
    <font>
      <sz val="9"/>
      <color theme="1"/>
      <name val="Open Sans SemiBold"/>
      <family val="2"/>
    </font>
    <font>
      <sz val="9"/>
      <color rgb="FF4A8588"/>
      <name val="Open Sans SemiBold"/>
      <family val="2"/>
    </font>
    <font>
      <sz val="11"/>
      <color rgb="FF003399"/>
      <name val="Open Sans"/>
      <family val="2"/>
    </font>
    <font>
      <sz val="11"/>
      <color rgb="FF003399"/>
      <name val="Calibri"/>
      <family val="2"/>
      <scheme val="minor"/>
    </font>
    <font>
      <sz val="11"/>
      <name val="Open Sans"/>
      <family val="2"/>
    </font>
    <font>
      <sz val="11"/>
      <name val="Calibri"/>
      <family val="2"/>
      <scheme val="minor"/>
    </font>
    <font>
      <b/>
      <sz val="11"/>
      <name val="Calibri"/>
      <family val="2"/>
      <scheme val="minor"/>
    </font>
    <font>
      <b/>
      <sz val="9"/>
      <name val="Open Sans"/>
      <family val="2"/>
    </font>
    <font>
      <b/>
      <sz val="11"/>
      <color theme="1"/>
      <name val="Calibri"/>
      <family val="2"/>
      <scheme val="minor"/>
    </font>
    <font>
      <b/>
      <sz val="9"/>
      <color rgb="FF2E5099"/>
      <name val="Open Sans"/>
      <family val="2"/>
    </font>
    <font>
      <sz val="14"/>
      <color rgb="FF173B83"/>
      <name val="Open Sans SemiBold"/>
      <family val="2"/>
    </font>
    <font>
      <sz val="9"/>
      <color rgb="FF173B83"/>
      <name val="Open Sans SemiBold"/>
      <family val="2"/>
    </font>
    <font>
      <b/>
      <sz val="14"/>
      <color rgb="FF173B83"/>
      <name val="Open Sans"/>
      <family val="2"/>
    </font>
    <font>
      <b/>
      <sz val="9"/>
      <color rgb="FF173B83"/>
      <name val="Open Sans"/>
      <family val="2"/>
    </font>
    <font>
      <sz val="11"/>
      <color theme="1"/>
      <name val="Calibri"/>
      <family val="2"/>
      <scheme val="minor"/>
    </font>
    <font>
      <sz val="12"/>
      <color rgb="FF173B83"/>
      <name val="Open Sans SemiBold"/>
      <family val="2"/>
    </font>
    <font>
      <i/>
      <sz val="8"/>
      <color rgb="FF173B83"/>
      <name val="Open Sans SemiBold"/>
      <family val="2"/>
    </font>
    <font>
      <b/>
      <i/>
      <sz val="9"/>
      <color theme="1"/>
      <name val="Open Sans"/>
      <family val="2"/>
    </font>
    <font>
      <b/>
      <i/>
      <sz val="10"/>
      <color rgb="FFFF0000"/>
      <name val="Open Sans"/>
      <family val="2"/>
    </font>
    <font>
      <b/>
      <i/>
      <sz val="10"/>
      <color rgb="FF173B83"/>
      <name val="Open Sans"/>
      <family val="2"/>
    </font>
    <font>
      <b/>
      <sz val="14"/>
      <color theme="1"/>
      <name val="Open Sans SemiBold"/>
      <family val="2"/>
    </font>
    <font>
      <i/>
      <sz val="9"/>
      <color theme="1"/>
      <name val="Open Sans SemiBold"/>
      <family val="2"/>
    </font>
    <font>
      <b/>
      <i/>
      <sz val="9"/>
      <color rgb="FF173B83"/>
      <name val="Open Sans"/>
      <family val="2"/>
    </font>
    <font>
      <b/>
      <i/>
      <sz val="9"/>
      <color rgb="FFFF0000"/>
      <name val="Open Sans"/>
      <family val="2"/>
    </font>
    <font>
      <sz val="12"/>
      <color theme="1"/>
      <name val="Open Sans"/>
      <family val="2"/>
    </font>
    <font>
      <sz val="12"/>
      <color theme="0"/>
      <name val="Open Sans SemiBold"/>
      <family val="2"/>
    </font>
    <font>
      <b/>
      <sz val="12"/>
      <color theme="0"/>
      <name val="Open Sans"/>
      <family val="2"/>
    </font>
    <font>
      <b/>
      <sz val="12"/>
      <color theme="1"/>
      <name val="Open Sans"/>
      <family val="2"/>
    </font>
    <font>
      <b/>
      <i/>
      <sz val="11"/>
      <color theme="1"/>
      <name val="Open Sans"/>
      <family val="2"/>
    </font>
    <font>
      <b/>
      <sz val="12"/>
      <color theme="1"/>
      <name val="Calibri"/>
      <family val="2"/>
      <scheme val="minor"/>
    </font>
    <font>
      <sz val="12"/>
      <name val="Open Sans"/>
      <family val="2"/>
    </font>
    <font>
      <sz val="14"/>
      <color rgb="FF173B83"/>
      <name val="Open Sans"/>
      <family val="2"/>
    </font>
    <font>
      <sz val="9"/>
      <color rgb="FF4A8588"/>
      <name val="Open Sans"/>
      <family val="2"/>
    </font>
    <font>
      <sz val="9"/>
      <color rgb="FF173B83"/>
      <name val="Open Sans"/>
      <family val="2"/>
    </font>
    <font>
      <u/>
      <sz val="11"/>
      <color theme="10"/>
      <name val="Open Sans"/>
      <family val="2"/>
    </font>
    <font>
      <sz val="9"/>
      <color rgb="FFC00000"/>
      <name val="Open Sans"/>
      <family val="2"/>
    </font>
    <font>
      <sz val="9"/>
      <color theme="9"/>
      <name val="Open Sans"/>
      <family val="2"/>
    </font>
    <font>
      <sz val="11"/>
      <color rgb="FFC00000"/>
      <name val="Open Sans"/>
      <family val="2"/>
    </font>
    <font>
      <vertAlign val="subscript"/>
      <sz val="11"/>
      <color theme="1"/>
      <name val="Open Sans"/>
      <family val="2"/>
    </font>
    <font>
      <sz val="10"/>
      <name val="Open Sans"/>
      <family val="2"/>
    </font>
    <font>
      <b/>
      <sz val="10"/>
      <color theme="1"/>
      <name val="Open Sans"/>
      <family val="2"/>
    </font>
    <font>
      <sz val="10"/>
      <color theme="1"/>
      <name val="Calibri"/>
      <family val="2"/>
      <scheme val="minor"/>
    </font>
    <font>
      <b/>
      <sz val="10"/>
      <color theme="1"/>
      <name val="Open Sans SemiBold"/>
      <family val="2"/>
    </font>
    <font>
      <b/>
      <i/>
      <sz val="9"/>
      <name val="Open Sans"/>
      <family val="2"/>
    </font>
    <font>
      <b/>
      <sz val="10"/>
      <color theme="1"/>
      <name val="Open Sans"/>
      <family val="2"/>
    </font>
    <font>
      <sz val="10"/>
      <color theme="1"/>
      <name val="Open Sans"/>
      <family val="2"/>
    </font>
    <font>
      <b/>
      <sz val="11"/>
      <color theme="1"/>
      <name val="Open Sans SemiBold"/>
      <family val="2"/>
    </font>
    <font>
      <b/>
      <sz val="11"/>
      <color theme="1"/>
      <name val="Open Sans"/>
      <family val="2"/>
    </font>
    <font>
      <u/>
      <sz val="10"/>
      <color theme="1"/>
      <name val="Open Sans"/>
      <family val="2"/>
    </font>
    <font>
      <u/>
      <sz val="10"/>
      <color theme="10"/>
      <name val="Open Sans"/>
      <family val="2"/>
    </font>
    <font>
      <sz val="9"/>
      <color theme="1"/>
      <name val="Calibri"/>
      <family val="2"/>
      <scheme val="minor"/>
    </font>
  </fonts>
  <fills count="1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19F"/>
        <bgColor indexed="64"/>
      </patternFill>
    </fill>
    <fill>
      <patternFill patternType="solid">
        <fgColor rgb="FFE1F0FC"/>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173B83"/>
        <bgColor indexed="64"/>
      </patternFill>
    </fill>
    <fill>
      <patternFill patternType="solid">
        <fgColor rgb="FF85BBE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39997558519241921"/>
        <bgColor indexed="64"/>
      </patternFill>
    </fill>
  </fills>
  <borders count="141">
    <border>
      <left/>
      <right/>
      <top/>
      <bottom/>
      <diagonal/>
    </border>
    <border>
      <left style="thin">
        <color rgb="FF3F3F3F"/>
      </left>
      <right style="thin">
        <color rgb="FF3F3F3F"/>
      </right>
      <top style="thin">
        <color rgb="FF3F3F3F"/>
      </top>
      <bottom style="thin">
        <color rgb="FF3F3F3F"/>
      </bottom>
      <diagonal/>
    </border>
    <border>
      <left/>
      <right/>
      <top/>
      <bottom style="thin">
        <color rgb="FF4A8588"/>
      </bottom>
      <diagonal/>
    </border>
    <border>
      <left/>
      <right/>
      <top style="thin">
        <color rgb="FF4A8588"/>
      </top>
      <bottom style="thin">
        <color rgb="FF4A8588"/>
      </bottom>
      <diagonal/>
    </border>
    <border>
      <left/>
      <right/>
      <top style="thin">
        <color rgb="FF4A8588"/>
      </top>
      <bottom/>
      <diagonal/>
    </border>
    <border>
      <left style="thick">
        <color rgb="FF4A8588"/>
      </left>
      <right/>
      <top/>
      <bottom/>
      <diagonal/>
    </border>
    <border>
      <left/>
      <right/>
      <top/>
      <bottom style="thin">
        <color rgb="FF8ABDC0"/>
      </bottom>
      <diagonal/>
    </border>
    <border>
      <left/>
      <right/>
      <top style="thin">
        <color rgb="FF8ABDC0"/>
      </top>
      <bottom/>
      <diagonal/>
    </border>
    <border>
      <left/>
      <right/>
      <top/>
      <bottom style="thin">
        <color rgb="FF003399"/>
      </bottom>
      <diagonal/>
    </border>
    <border>
      <left style="thin">
        <color rgb="FF003399"/>
      </left>
      <right style="thin">
        <color rgb="FF003399"/>
      </right>
      <top style="thin">
        <color rgb="FF003399"/>
      </top>
      <bottom style="thin">
        <color rgb="FF0033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2E5099"/>
      </left>
      <right/>
      <top/>
      <bottom/>
      <diagonal/>
    </border>
    <border>
      <left style="thin">
        <color rgb="FF003399"/>
      </left>
      <right/>
      <top style="thin">
        <color rgb="FF2E5099"/>
      </top>
      <bottom/>
      <diagonal/>
    </border>
    <border>
      <left/>
      <right/>
      <top style="thin">
        <color rgb="FF2E5099"/>
      </top>
      <bottom style="thin">
        <color rgb="FF2E5099"/>
      </bottom>
      <diagonal/>
    </border>
    <border>
      <left/>
      <right/>
      <top/>
      <bottom style="thin">
        <color rgb="FF2E5099"/>
      </bottom>
      <diagonal/>
    </border>
    <border>
      <left style="thin">
        <color rgb="FF2E5099"/>
      </left>
      <right/>
      <top/>
      <bottom style="thin">
        <color rgb="FF2E5099"/>
      </bottom>
      <diagonal/>
    </border>
    <border>
      <left/>
      <right/>
      <top style="medium">
        <color rgb="FF2E5099"/>
      </top>
      <bottom/>
      <diagonal/>
    </border>
    <border>
      <left/>
      <right style="medium">
        <color rgb="FF2E5099"/>
      </right>
      <top/>
      <bottom/>
      <diagonal/>
    </border>
    <border>
      <left style="medium">
        <color rgb="FF2E5099"/>
      </left>
      <right/>
      <top/>
      <bottom/>
      <diagonal/>
    </border>
    <border>
      <left/>
      <right style="medium">
        <color rgb="FF2E5099"/>
      </right>
      <top style="thin">
        <color rgb="FF2E5099"/>
      </top>
      <bottom style="thin">
        <color rgb="FF2E5099"/>
      </bottom>
      <diagonal/>
    </border>
    <border>
      <left/>
      <right/>
      <top style="thin">
        <color rgb="FF2E5099"/>
      </top>
      <bottom/>
      <diagonal/>
    </border>
    <border>
      <left style="medium">
        <color rgb="FF003399"/>
      </left>
      <right/>
      <top style="thin">
        <color rgb="FF2E5099"/>
      </top>
      <bottom style="thin">
        <color rgb="FF2E5099"/>
      </bottom>
      <diagonal/>
    </border>
    <border>
      <left/>
      <right style="medium">
        <color rgb="FF2E5099"/>
      </right>
      <top/>
      <bottom style="thin">
        <color rgb="FF2E5099"/>
      </bottom>
      <diagonal/>
    </border>
    <border>
      <left style="thin">
        <color rgb="FF003399"/>
      </left>
      <right/>
      <top/>
      <bottom style="thin">
        <color rgb="FF2E5099"/>
      </bottom>
      <diagonal/>
    </border>
    <border>
      <left style="thin">
        <color rgb="FF003399"/>
      </left>
      <right/>
      <top style="thin">
        <color rgb="FF2E5099"/>
      </top>
      <bottom style="medium">
        <color rgb="FF2E5099"/>
      </bottom>
      <diagonal/>
    </border>
    <border>
      <left style="thin">
        <color rgb="FF2E5099"/>
      </left>
      <right/>
      <top style="thin">
        <color rgb="FF2E5099"/>
      </top>
      <bottom/>
      <diagonal/>
    </border>
    <border>
      <left/>
      <right/>
      <top style="thin">
        <color rgb="FF173B83"/>
      </top>
      <bottom style="thin">
        <color rgb="FF173B83"/>
      </bottom>
      <diagonal/>
    </border>
    <border>
      <left/>
      <right/>
      <top style="thin">
        <color rgb="FF173B83"/>
      </top>
      <bottom style="thin">
        <color rgb="FF003399"/>
      </bottom>
      <diagonal/>
    </border>
    <border>
      <left/>
      <right/>
      <top/>
      <bottom style="thin">
        <color rgb="FF173B83"/>
      </bottom>
      <diagonal/>
    </border>
    <border>
      <left style="thin">
        <color rgb="FF173B83"/>
      </left>
      <right style="thin">
        <color rgb="FF173B83"/>
      </right>
      <top style="thin">
        <color rgb="FF173B83"/>
      </top>
      <bottom style="thin">
        <color rgb="FF173B83"/>
      </bottom>
      <diagonal/>
    </border>
    <border>
      <left style="thin">
        <color rgb="FF173B83"/>
      </left>
      <right style="thin">
        <color rgb="FF173B83"/>
      </right>
      <top style="thin">
        <color rgb="FF173B83"/>
      </top>
      <bottom/>
      <diagonal/>
    </border>
    <border>
      <left style="medium">
        <color rgb="FF173B83"/>
      </left>
      <right style="thin">
        <color rgb="FF003399"/>
      </right>
      <top style="thin">
        <color rgb="FF2E5099"/>
      </top>
      <bottom style="thin">
        <color rgb="FF2E5099"/>
      </bottom>
      <diagonal/>
    </border>
    <border>
      <left style="medium">
        <color rgb="FF173B83"/>
      </left>
      <right style="thin">
        <color rgb="FF003399"/>
      </right>
      <top style="thin">
        <color rgb="FF2E5099"/>
      </top>
      <bottom/>
      <diagonal/>
    </border>
    <border>
      <left/>
      <right style="medium">
        <color rgb="FF173B83"/>
      </right>
      <top/>
      <bottom style="thin">
        <color rgb="FF2E5099"/>
      </bottom>
      <diagonal/>
    </border>
    <border>
      <left/>
      <right style="thin">
        <color rgb="FF003399"/>
      </right>
      <top/>
      <bottom style="thin">
        <color rgb="FF2E5099"/>
      </bottom>
      <diagonal/>
    </border>
    <border>
      <left/>
      <right style="medium">
        <color rgb="FF173B83"/>
      </right>
      <top/>
      <bottom/>
      <diagonal/>
    </border>
    <border>
      <left/>
      <right/>
      <top style="medium">
        <color rgb="FF173B83"/>
      </top>
      <bottom/>
      <diagonal/>
    </border>
    <border>
      <left style="thin">
        <color rgb="FF003399"/>
      </left>
      <right/>
      <top/>
      <bottom style="medium">
        <color rgb="FF173B83"/>
      </bottom>
      <diagonal/>
    </border>
    <border>
      <left/>
      <right style="medium">
        <color rgb="FF173B83"/>
      </right>
      <top/>
      <bottom style="medium">
        <color rgb="FF173B83"/>
      </bottom>
      <diagonal/>
    </border>
    <border>
      <left style="thin">
        <color rgb="FF173B83"/>
      </left>
      <right/>
      <top/>
      <bottom/>
      <diagonal/>
    </border>
    <border>
      <left style="medium">
        <color rgb="FF173B83"/>
      </left>
      <right/>
      <top/>
      <bottom/>
      <diagonal/>
    </border>
    <border>
      <left style="thin">
        <color rgb="FF173B83"/>
      </left>
      <right/>
      <top/>
      <bottom style="medium">
        <color rgb="FF173B83"/>
      </bottom>
      <diagonal/>
    </border>
    <border>
      <left style="medium">
        <color rgb="FF2E5099"/>
      </left>
      <right/>
      <top/>
      <bottom style="medium">
        <color rgb="FF173B83"/>
      </bottom>
      <diagonal/>
    </border>
    <border>
      <left style="medium">
        <color rgb="FF173B83"/>
      </left>
      <right/>
      <top/>
      <bottom style="medium">
        <color rgb="FF173B83"/>
      </bottom>
      <diagonal/>
    </border>
    <border>
      <left style="thin">
        <color rgb="FF173B83"/>
      </left>
      <right/>
      <top/>
      <bottom style="thin">
        <color rgb="FF173B83"/>
      </bottom>
      <diagonal/>
    </border>
    <border>
      <left/>
      <right style="medium">
        <color rgb="FF173B83"/>
      </right>
      <top/>
      <bottom style="thin">
        <color rgb="FF173B83"/>
      </bottom>
      <diagonal/>
    </border>
    <border>
      <left style="medium">
        <color rgb="FF173B83"/>
      </left>
      <right style="thin">
        <color rgb="FF173B83"/>
      </right>
      <top/>
      <bottom/>
      <diagonal/>
    </border>
    <border>
      <left style="medium">
        <color rgb="FF173B83"/>
      </left>
      <right style="thin">
        <color rgb="FF173B83"/>
      </right>
      <top/>
      <bottom style="thin">
        <color rgb="FF173B83"/>
      </bottom>
      <diagonal/>
    </border>
    <border>
      <left style="medium">
        <color rgb="FF173B83"/>
      </left>
      <right/>
      <top/>
      <bottom style="thin">
        <color rgb="FF173B83"/>
      </bottom>
      <diagonal/>
    </border>
    <border>
      <left style="medium">
        <color rgb="FF173B83"/>
      </left>
      <right/>
      <top style="thin">
        <color rgb="FF173B83"/>
      </top>
      <bottom style="thin">
        <color rgb="FF173B83"/>
      </bottom>
      <diagonal/>
    </border>
    <border>
      <left style="thin">
        <color rgb="FF173B83"/>
      </left>
      <right/>
      <top style="thin">
        <color rgb="FF173B83"/>
      </top>
      <bottom style="thin">
        <color rgb="FF173B83"/>
      </bottom>
      <diagonal/>
    </border>
    <border>
      <left style="medium">
        <color rgb="FF2E5099"/>
      </left>
      <right/>
      <top/>
      <bottom style="thin">
        <color rgb="FF173B83"/>
      </bottom>
      <diagonal/>
    </border>
    <border>
      <left style="medium">
        <color rgb="FF003399"/>
      </left>
      <right/>
      <top/>
      <bottom style="thin">
        <color rgb="FF173B83"/>
      </bottom>
      <diagonal/>
    </border>
    <border>
      <left/>
      <right style="medium">
        <color rgb="FF003399"/>
      </right>
      <top/>
      <bottom style="thin">
        <color rgb="FF173B83"/>
      </bottom>
      <diagonal/>
    </border>
    <border>
      <left/>
      <right style="medium">
        <color rgb="FF2E5099"/>
      </right>
      <top/>
      <bottom style="thin">
        <color rgb="FF173B83"/>
      </bottom>
      <diagonal/>
    </border>
    <border>
      <left style="thin">
        <color rgb="FF173B83"/>
      </left>
      <right/>
      <top style="thin">
        <color rgb="FF173B83"/>
      </top>
      <bottom/>
      <diagonal/>
    </border>
    <border>
      <left style="medium">
        <color rgb="FF173B83"/>
      </left>
      <right/>
      <top style="thin">
        <color rgb="FF2E5099"/>
      </top>
      <bottom style="thin">
        <color rgb="FF2E5099"/>
      </bottom>
      <diagonal/>
    </border>
    <border>
      <left/>
      <right style="medium">
        <color rgb="FF173B83"/>
      </right>
      <top style="thin">
        <color rgb="FF2E5099"/>
      </top>
      <bottom style="thin">
        <color rgb="FF2E5099"/>
      </bottom>
      <diagonal/>
    </border>
    <border>
      <left style="medium">
        <color rgb="FF173B83"/>
      </left>
      <right/>
      <top style="thin">
        <color rgb="FF2E5099"/>
      </top>
      <bottom/>
      <diagonal/>
    </border>
    <border>
      <left/>
      <right/>
      <top/>
      <bottom style="medium">
        <color rgb="FF173B83"/>
      </bottom>
      <diagonal/>
    </border>
    <border>
      <left/>
      <right/>
      <top style="medium">
        <color rgb="FF173B83"/>
      </top>
      <bottom style="thin">
        <color rgb="FF4A8588"/>
      </bottom>
      <diagonal/>
    </border>
    <border>
      <left style="medium">
        <color rgb="FF173B83"/>
      </left>
      <right/>
      <top/>
      <bottom style="thin">
        <color rgb="FF2E5099"/>
      </bottom>
      <diagonal/>
    </border>
    <border>
      <left/>
      <right/>
      <top style="medium">
        <color rgb="FF173B83"/>
      </top>
      <bottom style="thin">
        <color rgb="FF2E5099"/>
      </bottom>
      <diagonal/>
    </border>
    <border>
      <left/>
      <right/>
      <top style="thin">
        <color rgb="FF2E5099"/>
      </top>
      <bottom style="thin">
        <color rgb="FF173B83"/>
      </bottom>
      <diagonal/>
    </border>
    <border>
      <left style="medium">
        <color rgb="FF173B83"/>
      </left>
      <right style="thin">
        <color rgb="FF2E5099"/>
      </right>
      <top/>
      <bottom/>
      <diagonal/>
    </border>
    <border>
      <left style="medium">
        <color rgb="FF173B83"/>
      </left>
      <right style="medium">
        <color rgb="FF003399"/>
      </right>
      <top style="thin">
        <color rgb="FF2E5099"/>
      </top>
      <bottom style="thin">
        <color rgb="FF2E5099"/>
      </bottom>
      <diagonal/>
    </border>
    <border>
      <left style="medium">
        <color rgb="FF173B83"/>
      </left>
      <right style="thin">
        <color rgb="FF2E5099"/>
      </right>
      <top style="thin">
        <color rgb="FF2E5099"/>
      </top>
      <bottom/>
      <diagonal/>
    </border>
    <border>
      <left style="medium">
        <color rgb="FF173B83"/>
      </left>
      <right style="thin">
        <color rgb="FF2E5099"/>
      </right>
      <top/>
      <bottom style="thin">
        <color rgb="FF2E5099"/>
      </bottom>
      <diagonal/>
    </border>
    <border>
      <left/>
      <right/>
      <top style="thin">
        <color rgb="FF003399"/>
      </top>
      <bottom style="medium">
        <color rgb="FF2E5099"/>
      </bottom>
      <diagonal/>
    </border>
    <border>
      <left style="medium">
        <color rgb="FF173B83"/>
      </left>
      <right style="thin">
        <color rgb="FF003399"/>
      </right>
      <top/>
      <bottom style="medium">
        <color rgb="FF2E5099"/>
      </bottom>
      <diagonal/>
    </border>
    <border>
      <left style="medium">
        <color rgb="FF173B83"/>
      </left>
      <right style="medium">
        <color rgb="FF003399"/>
      </right>
      <top/>
      <bottom style="medium">
        <color rgb="FF173B83"/>
      </bottom>
      <diagonal/>
    </border>
    <border>
      <left style="medium">
        <color rgb="FF003399"/>
      </left>
      <right/>
      <top/>
      <bottom style="medium">
        <color rgb="FF173B83"/>
      </bottom>
      <diagonal/>
    </border>
    <border>
      <left style="medium">
        <color rgb="FF173B83"/>
      </left>
      <right style="thin">
        <color rgb="FF2E5099"/>
      </right>
      <top/>
      <bottom style="medium">
        <color rgb="FF173B83"/>
      </bottom>
      <diagonal/>
    </border>
    <border>
      <left style="thin">
        <color rgb="FF2E5099"/>
      </left>
      <right/>
      <top/>
      <bottom style="medium">
        <color rgb="FF173B83"/>
      </bottom>
      <diagonal/>
    </border>
    <border>
      <left style="medium">
        <color rgb="FF173B83"/>
      </left>
      <right style="thin">
        <color rgb="FF003399"/>
      </right>
      <top/>
      <bottom style="medium">
        <color rgb="FF173B83"/>
      </bottom>
      <diagonal/>
    </border>
    <border>
      <left style="medium">
        <color rgb="FF173B83"/>
      </left>
      <right style="medium">
        <color rgb="FF003399"/>
      </right>
      <top/>
      <bottom/>
      <diagonal/>
    </border>
    <border>
      <left style="medium">
        <color rgb="FF003399"/>
      </left>
      <right/>
      <top/>
      <bottom/>
      <diagonal/>
    </border>
    <border>
      <left style="medium">
        <color rgb="FF173B83"/>
      </left>
      <right style="medium">
        <color rgb="FF003399"/>
      </right>
      <top style="thin">
        <color rgb="FF2E5099"/>
      </top>
      <bottom style="thin">
        <color rgb="FF173B83"/>
      </bottom>
      <diagonal/>
    </border>
    <border>
      <left style="medium">
        <color rgb="FF003399"/>
      </left>
      <right/>
      <top style="thin">
        <color rgb="FF2E5099"/>
      </top>
      <bottom style="thin">
        <color rgb="FF173B83"/>
      </bottom>
      <diagonal/>
    </border>
    <border>
      <left style="medium">
        <color rgb="FF173B83"/>
      </left>
      <right style="thin">
        <color rgb="FF2E5099"/>
      </right>
      <top/>
      <bottom style="thin">
        <color rgb="FF173B83"/>
      </bottom>
      <diagonal/>
    </border>
    <border>
      <left style="thin">
        <color rgb="FF2E5099"/>
      </left>
      <right/>
      <top/>
      <bottom style="thin">
        <color rgb="FF173B83"/>
      </bottom>
      <diagonal/>
    </border>
    <border>
      <left/>
      <right style="medium">
        <color rgb="FF2E5099"/>
      </right>
      <top style="thin">
        <color rgb="FF2E5099"/>
      </top>
      <bottom style="thin">
        <color rgb="FF173B83"/>
      </bottom>
      <diagonal/>
    </border>
    <border>
      <left style="thin">
        <color rgb="FF173B83"/>
      </left>
      <right/>
      <top/>
      <bottom style="thin">
        <color rgb="FF2E5099"/>
      </bottom>
      <diagonal/>
    </border>
    <border>
      <left style="thin">
        <color rgb="FF173B83"/>
      </left>
      <right/>
      <top style="thin">
        <color rgb="FF2E5099"/>
      </top>
      <bottom/>
      <diagonal/>
    </border>
    <border>
      <left/>
      <right style="medium">
        <color rgb="FF173B83"/>
      </right>
      <top style="thin">
        <color rgb="FF173B83"/>
      </top>
      <bottom style="thin">
        <color rgb="FF173B83"/>
      </bottom>
      <diagonal/>
    </border>
    <border>
      <left/>
      <right style="medium">
        <color rgb="FF173B83"/>
      </right>
      <top style="thin">
        <color rgb="FF173B83"/>
      </top>
      <bottom/>
      <diagonal/>
    </border>
    <border>
      <left style="medium">
        <color rgb="FF173B83"/>
      </left>
      <right/>
      <top style="thin">
        <color rgb="FF173B83"/>
      </top>
      <bottom/>
      <diagonal/>
    </border>
    <border>
      <left/>
      <right/>
      <top style="thin">
        <color rgb="FF173B83"/>
      </top>
      <bottom/>
      <diagonal/>
    </border>
    <border>
      <left/>
      <right style="medium">
        <color rgb="FF003399"/>
      </right>
      <top style="thin">
        <color rgb="FF2E5099"/>
      </top>
      <bottom style="thin">
        <color rgb="FF2E5099"/>
      </bottom>
      <diagonal/>
    </border>
    <border>
      <left style="medium">
        <color rgb="FF173B83"/>
      </left>
      <right style="medium">
        <color rgb="FF003399"/>
      </right>
      <top style="thin">
        <color rgb="FF173B83"/>
      </top>
      <bottom/>
      <diagonal/>
    </border>
    <border>
      <left/>
      <right style="medium">
        <color rgb="FF173B83"/>
      </right>
      <top style="thin">
        <color rgb="FF8ABDC0"/>
      </top>
      <bottom style="thin">
        <color rgb="FF173B83"/>
      </bottom>
      <diagonal/>
    </border>
    <border>
      <left/>
      <right style="medium">
        <color rgb="FF2E5099"/>
      </right>
      <top/>
      <bottom style="medium">
        <color rgb="FF173B83"/>
      </bottom>
      <diagonal/>
    </border>
    <border>
      <left/>
      <right style="thin">
        <color rgb="FF173B83"/>
      </right>
      <top style="thin">
        <color rgb="FF173B83"/>
      </top>
      <bottom/>
      <diagonal/>
    </border>
    <border>
      <left style="medium">
        <color rgb="FF2E5099"/>
      </left>
      <right style="thin">
        <color rgb="FF173B83"/>
      </right>
      <top/>
      <bottom style="medium">
        <color rgb="FF173B83"/>
      </bottom>
      <diagonal/>
    </border>
    <border>
      <left style="medium">
        <color rgb="FF173B83"/>
      </left>
      <right style="thin">
        <color rgb="FF173B83"/>
      </right>
      <top style="thin">
        <color rgb="FF173B83"/>
      </top>
      <bottom/>
      <diagonal/>
    </border>
    <border>
      <left style="medium">
        <color rgb="FF173B83"/>
      </left>
      <right style="thin">
        <color rgb="FF173B83"/>
      </right>
      <top/>
      <bottom style="medium">
        <color rgb="FF173B83"/>
      </bottom>
      <diagonal/>
    </border>
    <border>
      <left/>
      <right style="medium">
        <color rgb="FF173B83"/>
      </right>
      <top style="thin">
        <color rgb="FF8ABDC0"/>
      </top>
      <bottom/>
      <diagonal/>
    </border>
    <border>
      <left/>
      <right/>
      <top/>
      <bottom style="thick">
        <color rgb="FF173B83"/>
      </bottom>
      <diagonal/>
    </border>
    <border>
      <left/>
      <right/>
      <top style="thick">
        <color rgb="FF173B83"/>
      </top>
      <bottom/>
      <diagonal/>
    </border>
    <border>
      <left/>
      <right/>
      <top style="thick">
        <color rgb="FF173B83"/>
      </top>
      <bottom style="thin">
        <color rgb="FF173B83"/>
      </bottom>
      <diagonal/>
    </border>
    <border>
      <left style="thin">
        <color rgb="FF003399"/>
      </left>
      <right/>
      <top style="thin">
        <color rgb="FF173B83"/>
      </top>
      <bottom/>
      <diagonal/>
    </border>
    <border>
      <left style="medium">
        <color rgb="FF173B83"/>
      </left>
      <right/>
      <top style="medium">
        <color rgb="FF173B83"/>
      </top>
      <bottom style="medium">
        <color rgb="FF173B83"/>
      </bottom>
      <diagonal/>
    </border>
    <border>
      <left/>
      <right style="medium">
        <color rgb="FF173B83"/>
      </right>
      <top style="medium">
        <color rgb="FF173B83"/>
      </top>
      <bottom style="medium">
        <color rgb="FF173B83"/>
      </bottom>
      <diagonal/>
    </border>
    <border>
      <left/>
      <right/>
      <top style="medium">
        <color rgb="FF173B83"/>
      </top>
      <bottom style="medium">
        <color rgb="FF173B83"/>
      </bottom>
      <diagonal/>
    </border>
    <border>
      <left style="medium">
        <color rgb="FF173B83"/>
      </left>
      <right/>
      <top style="medium">
        <color rgb="FF173B83"/>
      </top>
      <bottom style="thin">
        <color rgb="FF173B83"/>
      </bottom>
      <diagonal/>
    </border>
    <border>
      <left/>
      <right style="medium">
        <color rgb="FF173B83"/>
      </right>
      <top style="medium">
        <color rgb="FF173B83"/>
      </top>
      <bottom style="thin">
        <color rgb="FF173B83"/>
      </bottom>
      <diagonal/>
    </border>
    <border>
      <left/>
      <right/>
      <top style="thin">
        <color rgb="FF173B83"/>
      </top>
      <bottom style="medium">
        <color rgb="FF173B83"/>
      </bottom>
      <diagonal/>
    </border>
    <border>
      <left style="medium">
        <color rgb="FF173B83"/>
      </left>
      <right/>
      <top style="thin">
        <color rgb="FF173B83"/>
      </top>
      <bottom style="medium">
        <color rgb="FF173B83"/>
      </bottom>
      <diagonal/>
    </border>
    <border>
      <left/>
      <right style="medium">
        <color rgb="FF173B83"/>
      </right>
      <top style="thin">
        <color rgb="FF173B83"/>
      </top>
      <bottom style="medium">
        <color rgb="FF173B83"/>
      </bottom>
      <diagonal/>
    </border>
    <border>
      <left/>
      <right/>
      <top style="thin">
        <color indexed="64"/>
      </top>
      <bottom/>
      <diagonal/>
    </border>
    <border>
      <left/>
      <right/>
      <top/>
      <bottom style="thin">
        <color indexed="64"/>
      </bottom>
      <diagonal/>
    </border>
    <border>
      <left/>
      <right/>
      <top style="thin">
        <color rgb="FF003399"/>
      </top>
      <bottom style="thin">
        <color rgb="FF173B83"/>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rgb="FF173B83"/>
      </left>
      <right style="thin">
        <color indexed="64"/>
      </right>
      <top/>
      <bottom/>
      <diagonal/>
    </border>
    <border>
      <left style="thin">
        <color indexed="64"/>
      </left>
      <right style="medium">
        <color rgb="FF173B83"/>
      </right>
      <top/>
      <bottom/>
      <diagonal/>
    </border>
    <border>
      <left style="thin">
        <color indexed="64"/>
      </left>
      <right style="medium">
        <color rgb="FF173B83"/>
      </right>
      <top style="thin">
        <color rgb="FF173B83"/>
      </top>
      <bottom/>
      <diagonal/>
    </border>
    <border>
      <left style="thin">
        <color rgb="FF173B83"/>
      </left>
      <right style="medium">
        <color rgb="FF173B83"/>
      </right>
      <top style="medium">
        <color rgb="FF173B83"/>
      </top>
      <bottom style="thin">
        <color rgb="FF173B83"/>
      </bottom>
      <diagonal/>
    </border>
    <border>
      <left style="thin">
        <color rgb="FF173B83"/>
      </left>
      <right style="medium">
        <color rgb="FF173B83"/>
      </right>
      <top style="thin">
        <color rgb="FF173B83"/>
      </top>
      <bottom style="thin">
        <color rgb="FF173B83"/>
      </bottom>
      <diagonal/>
    </border>
    <border>
      <left style="medium">
        <color rgb="FF173B83"/>
      </left>
      <right style="thin">
        <color rgb="FF173B83"/>
      </right>
      <top style="thin">
        <color rgb="FF173B83"/>
      </top>
      <bottom style="medium">
        <color rgb="FF173B83"/>
      </bottom>
      <diagonal/>
    </border>
    <border>
      <left style="thin">
        <color rgb="FF173B83"/>
      </left>
      <right style="medium">
        <color rgb="FF173B83"/>
      </right>
      <top style="thin">
        <color rgb="FF173B83"/>
      </top>
      <bottom style="medium">
        <color rgb="FF173B83"/>
      </bottom>
      <diagonal/>
    </border>
    <border>
      <left style="medium">
        <color rgb="FF173B83"/>
      </left>
      <right/>
      <top style="medium">
        <color rgb="FF173B83"/>
      </top>
      <bottom/>
      <diagonal/>
    </border>
    <border>
      <left style="medium">
        <color rgb="FF173B83"/>
      </left>
      <right style="thin">
        <color rgb="FF173B83"/>
      </right>
      <top style="thin">
        <color rgb="FF173B83"/>
      </top>
      <bottom style="thin">
        <color rgb="FF173B83"/>
      </bottom>
      <diagonal/>
    </border>
    <border>
      <left style="medium">
        <color rgb="FF173B83"/>
      </left>
      <right style="thin">
        <color rgb="FF173B83"/>
      </right>
      <top style="medium">
        <color rgb="FF173B83"/>
      </top>
      <bottom style="thin">
        <color rgb="FF173B83"/>
      </bottom>
      <diagonal/>
    </border>
    <border>
      <left/>
      <right style="medium">
        <color rgb="FF173B83"/>
      </right>
      <top style="medium">
        <color rgb="FF173B83"/>
      </top>
      <bottom/>
      <diagonal/>
    </border>
    <border>
      <left style="thin">
        <color rgb="FF173B83"/>
      </left>
      <right style="medium">
        <color rgb="FF173B83"/>
      </right>
      <top style="thin">
        <color rgb="FF173B83"/>
      </top>
      <bottom/>
      <diagonal/>
    </border>
    <border>
      <left style="thin">
        <color indexed="64"/>
      </left>
      <right style="thin">
        <color indexed="64"/>
      </right>
      <top/>
      <bottom/>
      <diagonal/>
    </border>
    <border>
      <left/>
      <right/>
      <top style="medium">
        <color rgb="FF173B83"/>
      </top>
      <bottom style="thin">
        <color rgb="FF173B83"/>
      </bottom>
      <diagonal/>
    </border>
    <border>
      <left/>
      <right style="thin">
        <color rgb="FF173B83"/>
      </right>
      <top style="thin">
        <color rgb="FF173B83"/>
      </top>
      <bottom style="thin">
        <color rgb="FF173B83"/>
      </bottom>
      <diagonal/>
    </border>
    <border>
      <left style="thin">
        <color indexed="64"/>
      </left>
      <right/>
      <top style="thin">
        <color rgb="FF173B83"/>
      </top>
      <bottom style="thin">
        <color rgb="FF003399"/>
      </bottom>
      <diagonal/>
    </border>
    <border>
      <left style="thin">
        <color indexed="64"/>
      </left>
      <right/>
      <top style="thin">
        <color rgb="FF003399"/>
      </top>
      <bottom style="thin">
        <color rgb="FF003399"/>
      </bottom>
      <diagonal/>
    </border>
    <border>
      <left/>
      <right/>
      <top style="thin">
        <color rgb="FF003399"/>
      </top>
      <bottom style="thin">
        <color rgb="FF003399"/>
      </bottom>
      <diagonal/>
    </border>
  </borders>
  <cellStyleXfs count="4">
    <xf numFmtId="0" fontId="0" fillId="0" borderId="0"/>
    <xf numFmtId="0" fontId="1" fillId="2" borderId="1" applyNumberFormat="0" applyAlignment="0" applyProtection="0"/>
    <xf numFmtId="0" fontId="17" fillId="0" borderId="0" applyNumberFormat="0" applyFill="0" applyBorder="0" applyAlignment="0" applyProtection="0"/>
    <xf numFmtId="43" fontId="48" fillId="0" borderId="0" applyFont="0" applyFill="0" applyBorder="0" applyAlignment="0" applyProtection="0"/>
  </cellStyleXfs>
  <cellXfs count="738">
    <xf numFmtId="0" fontId="0" fillId="0" borderId="0" xfId="0"/>
    <xf numFmtId="0" fontId="2" fillId="3" borderId="0" xfId="0" applyFont="1" applyFill="1"/>
    <xf numFmtId="0" fontId="2" fillId="3" borderId="0" xfId="0" applyFont="1" applyFill="1" applyAlignment="1">
      <alignment horizontal="center"/>
    </xf>
    <xf numFmtId="0" fontId="4" fillId="3" borderId="0" xfId="0" applyFont="1" applyFill="1"/>
    <xf numFmtId="0" fontId="2" fillId="3" borderId="0" xfId="0" applyFont="1" applyFill="1" applyAlignment="1">
      <alignment wrapText="1"/>
    </xf>
    <xf numFmtId="0" fontId="2" fillId="3" borderId="0" xfId="0" applyFont="1" applyFill="1" applyAlignment="1">
      <alignment horizontal="left" vertical="center" wrapText="1"/>
    </xf>
    <xf numFmtId="0" fontId="6" fillId="3" borderId="0" xfId="0" applyFont="1" applyFill="1"/>
    <xf numFmtId="0" fontId="2" fillId="3" borderId="0" xfId="0" applyFont="1" applyFill="1" applyAlignment="1">
      <alignment vertical="center"/>
    </xf>
    <xf numFmtId="0" fontId="3" fillId="3" borderId="0" xfId="0" applyFont="1" applyFill="1" applyAlignment="1">
      <alignment horizontal="left" vertical="center"/>
    </xf>
    <xf numFmtId="14" fontId="2" fillId="3" borderId="0" xfId="0" applyNumberFormat="1" applyFont="1" applyFill="1" applyAlignment="1">
      <alignment horizontal="left" vertical="center"/>
    </xf>
    <xf numFmtId="0" fontId="8" fillId="3" borderId="7" xfId="0" applyFont="1" applyFill="1" applyBorder="1" applyAlignment="1">
      <alignment horizontal="left" vertical="center" wrapText="1"/>
    </xf>
    <xf numFmtId="0" fontId="2" fillId="3" borderId="0" xfId="0" applyFont="1" applyFill="1" applyAlignment="1">
      <alignment horizontal="center" vertical="center" wrapText="1"/>
    </xf>
    <xf numFmtId="0" fontId="8" fillId="3" borderId="0" xfId="0" applyFont="1" applyFill="1" applyAlignment="1">
      <alignment horizontal="left" vertical="center" wrapText="1"/>
    </xf>
    <xf numFmtId="0" fontId="8" fillId="3" borderId="6" xfId="0" applyFont="1" applyFill="1" applyBorder="1" applyAlignment="1">
      <alignment horizontal="left" vertical="center" wrapText="1" indent="1"/>
    </xf>
    <xf numFmtId="0" fontId="2" fillId="3" borderId="0" xfId="0" applyFont="1" applyFill="1" applyAlignment="1">
      <alignment horizontal="left" vertical="center" indent="1"/>
    </xf>
    <xf numFmtId="0" fontId="15" fillId="3" borderId="0" xfId="0" applyFont="1" applyFill="1"/>
    <xf numFmtId="16" fontId="5" fillId="3" borderId="0" xfId="0" applyNumberFormat="1" applyFont="1" applyFill="1"/>
    <xf numFmtId="0" fontId="9" fillId="3" borderId="0" xfId="0" applyFont="1" applyFill="1" applyAlignment="1">
      <alignment horizontal="left" vertical="center" wrapText="1"/>
    </xf>
    <xf numFmtId="0" fontId="9" fillId="3" borderId="0" xfId="0" applyFont="1" applyFill="1"/>
    <xf numFmtId="0" fontId="21" fillId="3" borderId="0" xfId="0" applyFont="1" applyFill="1"/>
    <xf numFmtId="0" fontId="8" fillId="3" borderId="0" xfId="0" applyFont="1" applyFill="1" applyAlignment="1">
      <alignment wrapText="1"/>
    </xf>
    <xf numFmtId="0" fontId="12" fillId="3" borderId="0" xfId="0" applyFont="1" applyFill="1"/>
    <xf numFmtId="14" fontId="8" fillId="3" borderId="0" xfId="0" applyNumberFormat="1" applyFont="1" applyFill="1" applyAlignment="1">
      <alignment horizontal="left" wrapText="1"/>
    </xf>
    <xf numFmtId="0" fontId="8" fillId="3" borderId="0" xfId="0" applyFont="1" applyFill="1" applyAlignment="1">
      <alignment horizontal="left" vertical="top" wrapText="1"/>
    </xf>
    <xf numFmtId="0" fontId="8" fillId="3" borderId="0" xfId="0" applyFont="1" applyFill="1" applyAlignment="1">
      <alignment vertical="top" wrapText="1"/>
    </xf>
    <xf numFmtId="0" fontId="3" fillId="3" borderId="0" xfId="0" applyFont="1" applyFill="1" applyAlignment="1">
      <alignment horizontal="left"/>
    </xf>
    <xf numFmtId="0" fontId="2" fillId="3" borderId="0" xfId="0" applyFont="1" applyFill="1" applyAlignment="1">
      <alignment horizontal="left" vertical="center" wrapText="1" indent="1"/>
    </xf>
    <xf numFmtId="0" fontId="2" fillId="3" borderId="0" xfId="0" applyFont="1" applyFill="1" applyAlignment="1">
      <alignment vertical="center" wrapText="1"/>
    </xf>
    <xf numFmtId="0" fontId="28" fillId="3" borderId="0" xfId="0" applyFont="1" applyFill="1" applyAlignment="1">
      <alignment horizontal="center" vertical="center"/>
    </xf>
    <xf numFmtId="0" fontId="2" fillId="3" borderId="0" xfId="0" applyFont="1" applyFill="1" applyAlignment="1">
      <alignment horizontal="left" vertical="top" wrapText="1"/>
    </xf>
    <xf numFmtId="0" fontId="9" fillId="3" borderId="0" xfId="0" applyFont="1" applyFill="1" applyAlignment="1">
      <alignment horizontal="left" vertical="center"/>
    </xf>
    <xf numFmtId="0" fontId="3" fillId="5" borderId="0" xfId="0" applyFont="1" applyFill="1" applyAlignment="1">
      <alignment horizontal="left" vertical="center"/>
    </xf>
    <xf numFmtId="0" fontId="2" fillId="5" borderId="0" xfId="0" applyFont="1" applyFill="1"/>
    <xf numFmtId="14" fontId="2" fillId="5" borderId="0" xfId="0" applyNumberFormat="1" applyFont="1" applyFill="1" applyAlignment="1">
      <alignment horizontal="left" vertical="center"/>
    </xf>
    <xf numFmtId="0" fontId="9" fillId="0" borderId="0" xfId="0" applyFont="1" applyAlignment="1">
      <alignment horizontal="left" vertical="center"/>
    </xf>
    <xf numFmtId="0" fontId="9" fillId="0" borderId="0" xfId="0" applyFont="1"/>
    <xf numFmtId="0" fontId="38" fillId="0" borderId="0" xfId="0" applyFont="1" applyAlignment="1">
      <alignment vertical="center"/>
    </xf>
    <xf numFmtId="0" fontId="38" fillId="0" borderId="0" xfId="0" applyFont="1" applyAlignment="1">
      <alignment horizontal="center" vertical="center"/>
    </xf>
    <xf numFmtId="0" fontId="38" fillId="0" borderId="0" xfId="0" applyFont="1"/>
    <xf numFmtId="0" fontId="38" fillId="0" borderId="0" xfId="0" applyFont="1" applyAlignment="1">
      <alignment vertical="center" wrapText="1"/>
    </xf>
    <xf numFmtId="0" fontId="38" fillId="0" borderId="0" xfId="0" applyFont="1" applyAlignment="1">
      <alignment horizontal="center" vertical="center" wrapText="1"/>
    </xf>
    <xf numFmtId="0" fontId="38" fillId="0" borderId="0" xfId="0" applyFont="1" applyAlignment="1">
      <alignment wrapText="1"/>
    </xf>
    <xf numFmtId="0" fontId="38"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39" fillId="0" borderId="0" xfId="0" applyFont="1"/>
    <xf numFmtId="0" fontId="39" fillId="0" borderId="0" xfId="0" applyFont="1" applyAlignment="1">
      <alignment vertical="center" wrapText="1"/>
    </xf>
    <xf numFmtId="0" fontId="39" fillId="0" borderId="0" xfId="0" applyFont="1" applyAlignment="1">
      <alignment horizontal="center" vertical="center" wrapText="1"/>
    </xf>
    <xf numFmtId="0" fontId="39" fillId="0" borderId="0" xfId="0" applyFont="1" applyAlignment="1">
      <alignment wrapText="1"/>
    </xf>
    <xf numFmtId="0" fontId="27" fillId="0" borderId="0" xfId="0" applyFont="1"/>
    <xf numFmtId="0" fontId="39" fillId="0" borderId="0" xfId="0" applyFont="1" applyAlignment="1">
      <alignment horizontal="right" vertical="center"/>
    </xf>
    <xf numFmtId="0" fontId="39" fillId="5" borderId="10" xfId="0" applyFont="1" applyFill="1" applyBorder="1" applyAlignment="1">
      <alignment horizontal="center" vertical="center"/>
    </xf>
    <xf numFmtId="0" fontId="39" fillId="6" borderId="10" xfId="0" applyFont="1" applyFill="1" applyBorder="1" applyAlignment="1">
      <alignment vertical="center"/>
    </xf>
    <xf numFmtId="0" fontId="39" fillId="6" borderId="10" xfId="0" applyFont="1" applyFill="1" applyBorder="1" applyAlignment="1">
      <alignment horizontal="center" vertical="center"/>
    </xf>
    <xf numFmtId="0" fontId="27" fillId="6" borderId="10" xfId="0" applyFont="1" applyFill="1" applyBorder="1" applyAlignment="1">
      <alignment horizontal="center" vertical="center"/>
    </xf>
    <xf numFmtId="0" fontId="39" fillId="6" borderId="10" xfId="0" applyFont="1" applyFill="1" applyBorder="1" applyAlignment="1">
      <alignment horizontal="left" vertical="center"/>
    </xf>
    <xf numFmtId="0" fontId="27" fillId="6" borderId="10" xfId="0" applyFont="1" applyFill="1" applyBorder="1" applyAlignment="1">
      <alignment horizontal="left" vertical="center"/>
    </xf>
    <xf numFmtId="0" fontId="27" fillId="6" borderId="10" xfId="0" applyFont="1" applyFill="1" applyBorder="1" applyAlignment="1">
      <alignment vertical="center"/>
    </xf>
    <xf numFmtId="0" fontId="38" fillId="3" borderId="0" xfId="0" applyFont="1" applyFill="1" applyAlignment="1">
      <alignment wrapText="1"/>
    </xf>
    <xf numFmtId="0" fontId="39" fillId="3" borderId="0" xfId="0" applyFont="1" applyFill="1" applyAlignment="1">
      <alignment vertical="center"/>
    </xf>
    <xf numFmtId="0" fontId="27" fillId="3" borderId="0" xfId="0" applyFont="1" applyFill="1" applyAlignment="1">
      <alignment vertical="center"/>
    </xf>
    <xf numFmtId="0" fontId="38" fillId="3" borderId="0" xfId="0" applyFont="1" applyFill="1" applyAlignment="1">
      <alignment vertical="center"/>
    </xf>
    <xf numFmtId="0" fontId="39" fillId="3" borderId="0" xfId="0" applyFont="1" applyFill="1" applyAlignment="1">
      <alignment vertical="center" wrapText="1"/>
    </xf>
    <xf numFmtId="0" fontId="27" fillId="3" borderId="0" xfId="0" applyFont="1" applyFill="1"/>
    <xf numFmtId="0" fontId="38" fillId="6" borderId="10" xfId="0" applyFont="1" applyFill="1" applyBorder="1" applyAlignment="1">
      <alignment vertical="center" wrapText="1"/>
    </xf>
    <xf numFmtId="0" fontId="38" fillId="6" borderId="10" xfId="0" applyFont="1" applyFill="1" applyBorder="1" applyAlignment="1">
      <alignment vertical="center"/>
    </xf>
    <xf numFmtId="0" fontId="39" fillId="6" borderId="10" xfId="0" applyFont="1" applyFill="1" applyBorder="1" applyAlignment="1">
      <alignment vertical="center" wrapText="1"/>
    </xf>
    <xf numFmtId="0" fontId="39" fillId="6" borderId="10" xfId="0" applyFont="1" applyFill="1" applyBorder="1"/>
    <xf numFmtId="0" fontId="40" fillId="0" borderId="0" xfId="0" applyFont="1" applyAlignment="1">
      <alignment vertical="center"/>
    </xf>
    <xf numFmtId="0" fontId="2" fillId="0" borderId="0" xfId="0" applyFont="1" applyAlignment="1">
      <alignment wrapText="1"/>
    </xf>
    <xf numFmtId="0" fontId="2" fillId="0" borderId="0" xfId="0" applyFont="1"/>
    <xf numFmtId="0" fontId="2"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wrapText="1"/>
    </xf>
    <xf numFmtId="0" fontId="39" fillId="7" borderId="9" xfId="0" applyFont="1" applyFill="1" applyBorder="1" applyAlignment="1">
      <alignment vertical="center"/>
    </xf>
    <xf numFmtId="0" fontId="38" fillId="6" borderId="10" xfId="0" applyFont="1" applyFill="1" applyBorder="1" applyAlignment="1">
      <alignment horizontal="left" vertical="center" wrapText="1"/>
    </xf>
    <xf numFmtId="0" fontId="38" fillId="6" borderId="10" xfId="0" applyFont="1" applyFill="1" applyBorder="1" applyAlignment="1">
      <alignment horizontal="left" vertical="center"/>
    </xf>
    <xf numFmtId="0" fontId="39" fillId="6" borderId="10" xfId="0" applyFont="1" applyFill="1" applyBorder="1" applyAlignment="1">
      <alignment horizontal="left" vertical="center" wrapText="1"/>
    </xf>
    <xf numFmtId="0" fontId="39" fillId="6" borderId="10" xfId="0" applyFont="1" applyFill="1" applyBorder="1" applyAlignment="1">
      <alignment horizontal="left"/>
    </xf>
    <xf numFmtId="0" fontId="40" fillId="5" borderId="10" xfId="0" applyFont="1" applyFill="1" applyBorder="1" applyAlignment="1">
      <alignment horizontal="center" vertical="center"/>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27" fillId="6" borderId="10" xfId="0" applyFont="1" applyFill="1" applyBorder="1" applyAlignment="1">
      <alignment horizontal="right" vertical="center"/>
    </xf>
    <xf numFmtId="0" fontId="27" fillId="6" borderId="15" xfId="0" applyFont="1" applyFill="1" applyBorder="1" applyAlignment="1">
      <alignment vertical="center"/>
    </xf>
    <xf numFmtId="0" fontId="27" fillId="6" borderId="16" xfId="0" applyFont="1" applyFill="1" applyBorder="1" applyAlignment="1">
      <alignment vertical="center"/>
    </xf>
    <xf numFmtId="0" fontId="27" fillId="6" borderId="17" xfId="0" applyFont="1" applyFill="1" applyBorder="1" applyAlignment="1">
      <alignment vertical="center"/>
    </xf>
    <xf numFmtId="0" fontId="39" fillId="0" borderId="0" xfId="0" applyFont="1" applyAlignment="1">
      <alignment horizontal="left" vertical="center" wrapText="1"/>
    </xf>
    <xf numFmtId="0" fontId="4" fillId="0" borderId="0" xfId="0" applyFont="1"/>
    <xf numFmtId="0" fontId="2" fillId="0" borderId="0" xfId="0" applyFont="1" applyAlignment="1">
      <alignment horizontal="left" vertical="center"/>
    </xf>
    <xf numFmtId="0" fontId="0" fillId="0" borderId="0" xfId="0" applyAlignment="1">
      <alignment horizontal="center" vertical="center"/>
    </xf>
    <xf numFmtId="16" fontId="24" fillId="0" borderId="0" xfId="0" applyNumberFormat="1" applyFont="1"/>
    <xf numFmtId="0" fontId="2" fillId="3" borderId="0" xfId="1" applyFont="1" applyFill="1" applyBorder="1" applyAlignment="1">
      <alignment horizontal="left" vertical="center" indent="1"/>
    </xf>
    <xf numFmtId="0" fontId="8" fillId="0" borderId="0" xfId="0" applyFont="1" applyAlignment="1">
      <alignment horizontal="left" vertical="center" wrapText="1"/>
    </xf>
    <xf numFmtId="0" fontId="9" fillId="0" borderId="23" xfId="0" applyFont="1" applyBorder="1" applyAlignment="1">
      <alignment horizontal="left" vertical="center"/>
    </xf>
    <xf numFmtId="0" fontId="8" fillId="3" borderId="24"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 fillId="3" borderId="23" xfId="0" applyFont="1" applyFill="1" applyBorder="1"/>
    <xf numFmtId="0" fontId="8" fillId="3" borderId="26" xfId="0" applyFont="1" applyFill="1" applyBorder="1" applyAlignment="1">
      <alignment horizontal="left" vertical="center" wrapText="1"/>
    </xf>
    <xf numFmtId="0" fontId="8" fillId="3" borderId="29" xfId="0" applyFont="1" applyFill="1" applyBorder="1" applyAlignment="1">
      <alignment horizontal="left" vertical="center" wrapText="1"/>
    </xf>
    <xf numFmtId="16" fontId="5" fillId="0" borderId="0" xfId="0" applyNumberFormat="1" applyFont="1"/>
    <xf numFmtId="0" fontId="39" fillId="6" borderId="10" xfId="0" applyFont="1" applyFill="1" applyBorder="1" applyAlignment="1">
      <alignment horizontal="center" vertical="center" wrapText="1"/>
    </xf>
    <xf numFmtId="0" fontId="22" fillId="3" borderId="0" xfId="0" applyFont="1" applyFill="1" applyAlignment="1">
      <alignment horizontal="left" vertical="center"/>
    </xf>
    <xf numFmtId="0" fontId="2" fillId="0" borderId="0" xfId="0" applyFont="1" applyAlignment="1">
      <alignment vertical="center" wrapText="1"/>
    </xf>
    <xf numFmtId="0" fontId="0" fillId="0" borderId="0" xfId="0" applyAlignment="1">
      <alignment vertical="center" wrapText="1"/>
    </xf>
    <xf numFmtId="0" fontId="38" fillId="3" borderId="0" xfId="0" applyFont="1" applyFill="1" applyAlignment="1">
      <alignment vertical="center" wrapText="1"/>
    </xf>
    <xf numFmtId="0" fontId="9" fillId="0" borderId="0" xfId="0" applyFont="1" applyAlignment="1">
      <alignment vertical="center"/>
    </xf>
    <xf numFmtId="0" fontId="0" fillId="0" borderId="0" xfId="0" applyAlignment="1">
      <alignment horizontal="right" vertical="center"/>
    </xf>
    <xf numFmtId="0" fontId="2" fillId="8" borderId="0" xfId="0" applyFont="1" applyFill="1"/>
    <xf numFmtId="0" fontId="2" fillId="8" borderId="0" xfId="0" applyFont="1" applyFill="1" applyAlignment="1">
      <alignment horizontal="center"/>
    </xf>
    <xf numFmtId="0" fontId="2" fillId="8" borderId="0" xfId="0" applyFont="1" applyFill="1" applyAlignment="1">
      <alignment vertical="center"/>
    </xf>
    <xf numFmtId="0" fontId="44" fillId="0" borderId="0" xfId="0" applyFont="1"/>
    <xf numFmtId="0" fontId="44" fillId="3" borderId="0" xfId="0" applyFont="1" applyFill="1"/>
    <xf numFmtId="0" fontId="2" fillId="8" borderId="0" xfId="0" applyFont="1" applyFill="1" applyAlignment="1">
      <alignment wrapText="1"/>
    </xf>
    <xf numFmtId="0" fontId="2" fillId="8" borderId="0" xfId="0" applyFont="1" applyFill="1" applyAlignment="1">
      <alignment horizontal="left" vertical="center" wrapText="1"/>
    </xf>
    <xf numFmtId="0" fontId="9" fillId="8" borderId="0" xfId="0" applyFont="1" applyFill="1" applyAlignment="1">
      <alignment horizontal="left" vertical="center" wrapText="1"/>
    </xf>
    <xf numFmtId="0" fontId="36" fillId="8" borderId="0" xfId="0" applyFont="1" applyFill="1"/>
    <xf numFmtId="0" fontId="36" fillId="8" borderId="0" xfId="0" applyFont="1" applyFill="1" applyAlignment="1">
      <alignment wrapText="1"/>
    </xf>
    <xf numFmtId="0" fontId="37" fillId="8" borderId="0" xfId="0" applyFont="1" applyFill="1"/>
    <xf numFmtId="0" fontId="46" fillId="0" borderId="0" xfId="0" applyFont="1"/>
    <xf numFmtId="49" fontId="20" fillId="8" borderId="0" xfId="0" applyNumberFormat="1" applyFont="1" applyFill="1" applyAlignment="1">
      <alignment vertical="center"/>
    </xf>
    <xf numFmtId="0" fontId="19" fillId="8" borderId="0" xfId="0" applyFont="1" applyFill="1" applyAlignment="1">
      <alignment vertical="center"/>
    </xf>
    <xf numFmtId="0" fontId="11" fillId="8" borderId="0" xfId="0" applyFont="1" applyFill="1" applyAlignment="1">
      <alignment vertical="center"/>
    </xf>
    <xf numFmtId="0" fontId="11" fillId="8" borderId="0" xfId="0" applyFont="1" applyFill="1" applyAlignment="1">
      <alignment horizontal="center" vertical="center" wrapText="1"/>
    </xf>
    <xf numFmtId="0" fontId="10" fillId="8" borderId="5" xfId="0" applyFont="1" applyFill="1" applyBorder="1" applyAlignment="1">
      <alignment horizontal="center" vertical="center" wrapText="1"/>
    </xf>
    <xf numFmtId="0" fontId="10" fillId="8" borderId="0" xfId="0" applyFont="1" applyFill="1" applyAlignment="1">
      <alignment horizontal="center" vertical="center" wrapText="1"/>
    </xf>
    <xf numFmtId="0" fontId="16" fillId="8" borderId="0" xfId="0" applyFont="1" applyFill="1" applyAlignment="1">
      <alignment horizontal="center" vertical="center" wrapText="1"/>
    </xf>
    <xf numFmtId="0" fontId="0" fillId="8" borderId="0" xfId="0" applyFill="1" applyAlignment="1">
      <alignment wrapText="1"/>
    </xf>
    <xf numFmtId="0" fontId="39" fillId="8" borderId="0" xfId="0" applyFont="1" applyFill="1" applyAlignment="1">
      <alignment wrapText="1"/>
    </xf>
    <xf numFmtId="0" fontId="39" fillId="8" borderId="0" xfId="0" applyFont="1" applyFill="1" applyAlignment="1">
      <alignment vertical="center" wrapText="1"/>
    </xf>
    <xf numFmtId="0" fontId="39" fillId="8" borderId="0" xfId="0" applyFont="1" applyFill="1" applyAlignment="1">
      <alignment vertical="center"/>
    </xf>
    <xf numFmtId="0" fontId="39" fillId="8" borderId="0" xfId="0" applyFont="1" applyFill="1" applyAlignment="1">
      <alignment horizontal="center" vertical="center"/>
    </xf>
    <xf numFmtId="0" fontId="39" fillId="8" borderId="0" xfId="0" applyFont="1" applyFill="1" applyAlignment="1">
      <alignment horizontal="right" vertical="center"/>
    </xf>
    <xf numFmtId="0" fontId="39" fillId="8" borderId="0" xfId="0" applyFont="1" applyFill="1" applyAlignment="1">
      <alignment horizontal="center" vertical="center" wrapText="1"/>
    </xf>
    <xf numFmtId="0" fontId="39" fillId="8" borderId="0" xfId="0" applyFont="1" applyFill="1"/>
    <xf numFmtId="0" fontId="8" fillId="3" borderId="2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9" fillId="0" borderId="43" xfId="0" applyFont="1" applyBorder="1" applyAlignment="1">
      <alignment horizontal="left" vertical="center"/>
    </xf>
    <xf numFmtId="0" fontId="23" fillId="3" borderId="43" xfId="0" applyFont="1" applyFill="1" applyBorder="1" applyAlignment="1">
      <alignment horizontal="left" vertical="center" wrapText="1"/>
    </xf>
    <xf numFmtId="0" fontId="23" fillId="3" borderId="0" xfId="0" applyFont="1" applyFill="1" applyAlignment="1">
      <alignment horizontal="left" vertical="center" wrapText="1"/>
    </xf>
    <xf numFmtId="0" fontId="9" fillId="3" borderId="43" xfId="0" applyFont="1" applyFill="1" applyBorder="1" applyAlignment="1">
      <alignment horizontal="left" vertical="center"/>
    </xf>
    <xf numFmtId="0" fontId="2" fillId="3" borderId="43" xfId="0" applyFont="1" applyFill="1" applyBorder="1"/>
    <xf numFmtId="0" fontId="8" fillId="3" borderId="43" xfId="0" applyFont="1" applyFill="1" applyBorder="1" applyAlignment="1">
      <alignment horizontal="left" vertical="center" wrapText="1"/>
    </xf>
    <xf numFmtId="0" fontId="47" fillId="0" borderId="46" xfId="0" applyFont="1" applyBorder="1" applyAlignment="1">
      <alignment horizontal="center" vertical="center" wrapText="1"/>
    </xf>
    <xf numFmtId="0" fontId="8" fillId="3" borderId="0" xfId="0" applyFont="1" applyFill="1" applyAlignment="1">
      <alignment horizontal="left" vertical="center" wrapText="1" indent="2"/>
    </xf>
    <xf numFmtId="0" fontId="12" fillId="3" borderId="52" xfId="0" applyFont="1" applyFill="1" applyBorder="1" applyAlignment="1">
      <alignment horizontal="left" vertical="center" wrapText="1" indent="1"/>
    </xf>
    <xf numFmtId="0" fontId="8" fillId="3" borderId="5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45" xfId="0" applyFont="1" applyFill="1" applyBorder="1" applyAlignment="1">
      <alignment horizontal="left" vertical="center" wrapText="1" indent="2"/>
    </xf>
    <xf numFmtId="0" fontId="12" fillId="3" borderId="52"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9" fillId="8" borderId="0" xfId="0" applyFont="1" applyFill="1"/>
    <xf numFmtId="0" fontId="0" fillId="8" borderId="0" xfId="0" applyFill="1"/>
    <xf numFmtId="0" fontId="22" fillId="8" borderId="0" xfId="0" applyFont="1" applyFill="1" applyAlignment="1">
      <alignment horizontal="center" vertical="center" wrapText="1"/>
    </xf>
    <xf numFmtId="0" fontId="0" fillId="8" borderId="0" xfId="0" applyFill="1" applyAlignment="1">
      <alignment vertical="center" wrapText="1"/>
    </xf>
    <xf numFmtId="0" fontId="8" fillId="0" borderId="43" xfId="0" applyFont="1" applyBorder="1" applyAlignment="1">
      <alignment horizontal="left" vertical="center" wrapText="1"/>
    </xf>
    <xf numFmtId="0" fontId="9" fillId="8" borderId="5" xfId="0" applyFont="1" applyFill="1" applyBorder="1" applyAlignment="1">
      <alignment horizontal="center" vertical="center" wrapText="1"/>
    </xf>
    <xf numFmtId="0" fontId="9" fillId="8" borderId="0" xfId="0" applyFont="1" applyFill="1" applyAlignment="1">
      <alignment horizontal="center" vertical="center" wrapText="1"/>
    </xf>
    <xf numFmtId="0" fontId="22" fillId="8" borderId="5" xfId="0" applyFont="1" applyFill="1" applyBorder="1" applyAlignment="1">
      <alignment horizontal="center" vertical="center" wrapText="1"/>
    </xf>
    <xf numFmtId="0" fontId="6" fillId="8" borderId="0" xfId="0" applyFont="1" applyFill="1"/>
    <xf numFmtId="0" fontId="2" fillId="3" borderId="27" xfId="0" applyFont="1" applyFill="1" applyBorder="1" applyAlignment="1">
      <alignment horizontal="left" vertical="center" wrapText="1" indent="1"/>
    </xf>
    <xf numFmtId="0" fontId="3" fillId="3" borderId="42" xfId="0" applyFont="1" applyFill="1" applyBorder="1" applyAlignment="1">
      <alignment horizontal="center" vertical="center" wrapText="1"/>
    </xf>
    <xf numFmtId="0" fontId="2" fillId="3" borderId="66" xfId="0" applyFont="1" applyFill="1" applyBorder="1" applyAlignment="1">
      <alignment wrapText="1"/>
    </xf>
    <xf numFmtId="0" fontId="3" fillId="3" borderId="50" xfId="0" applyFont="1" applyFill="1" applyBorder="1" applyAlignment="1">
      <alignment horizontal="center" vertical="center" wrapText="1"/>
    </xf>
    <xf numFmtId="0" fontId="3" fillId="3" borderId="0" xfId="0" applyFont="1" applyFill="1" applyAlignment="1">
      <alignment horizontal="center" vertical="center" wrapText="1"/>
    </xf>
    <xf numFmtId="0" fontId="2" fillId="3" borderId="70" xfId="0" applyFont="1" applyFill="1" applyBorder="1" applyAlignment="1">
      <alignment horizontal="left" vertical="center" wrapText="1" indent="1"/>
    </xf>
    <xf numFmtId="0" fontId="12" fillId="3" borderId="8" xfId="0" applyFont="1" applyFill="1" applyBorder="1" applyAlignment="1">
      <alignment horizontal="left" vertical="center" wrapText="1"/>
    </xf>
    <xf numFmtId="0" fontId="8" fillId="3" borderId="75" xfId="0" applyFont="1" applyFill="1" applyBorder="1" applyAlignment="1">
      <alignment horizontal="left" vertical="center" wrapText="1" indent="2"/>
    </xf>
    <xf numFmtId="0" fontId="8" fillId="3" borderId="21" xfId="0" applyFont="1" applyFill="1" applyBorder="1" applyAlignment="1">
      <alignment horizontal="left" vertical="center" wrapText="1"/>
    </xf>
    <xf numFmtId="0" fontId="8" fillId="3" borderId="70" xfId="0" applyFont="1" applyFill="1" applyBorder="1" applyAlignment="1">
      <alignment horizontal="left" vertical="center" wrapText="1"/>
    </xf>
    <xf numFmtId="0" fontId="8" fillId="3" borderId="66" xfId="0" applyFont="1" applyFill="1" applyBorder="1" applyAlignment="1">
      <alignment horizontal="left" vertical="center" wrapText="1" indent="2"/>
    </xf>
    <xf numFmtId="0" fontId="8" fillId="3" borderId="88" xfId="0" applyFont="1" applyFill="1" applyBorder="1" applyAlignment="1">
      <alignment horizontal="left" vertical="center" wrapText="1"/>
    </xf>
    <xf numFmtId="0" fontId="43" fillId="0" borderId="46" xfId="0" applyFont="1" applyBorder="1" applyAlignment="1">
      <alignment horizontal="center" vertical="center" wrapText="1"/>
    </xf>
    <xf numFmtId="0" fontId="8" fillId="3" borderId="91" xfId="0" applyFont="1" applyFill="1" applyBorder="1" applyAlignment="1">
      <alignment horizontal="left" vertical="center" wrapText="1" indent="2"/>
    </xf>
    <xf numFmtId="0" fontId="8" fillId="3" borderId="64" xfId="0" applyFont="1" applyFill="1" applyBorder="1" applyAlignment="1">
      <alignment horizontal="left" vertical="center" wrapText="1"/>
    </xf>
    <xf numFmtId="0" fontId="8" fillId="3" borderId="97" xfId="0" applyFont="1" applyFill="1" applyBorder="1" applyAlignment="1">
      <alignment vertical="top" wrapText="1"/>
    </xf>
    <xf numFmtId="0" fontId="22" fillId="3" borderId="43" xfId="0" applyFont="1" applyFill="1" applyBorder="1" applyAlignment="1">
      <alignment horizontal="left" vertical="center"/>
    </xf>
    <xf numFmtId="0" fontId="8" fillId="3" borderId="103" xfId="0" applyFont="1" applyFill="1" applyBorder="1" applyAlignment="1">
      <alignment horizontal="left" vertical="center" wrapText="1"/>
    </xf>
    <xf numFmtId="0" fontId="22" fillId="0" borderId="43" xfId="0" applyFont="1" applyBorder="1" applyAlignment="1">
      <alignment horizontal="left" vertical="center"/>
    </xf>
    <xf numFmtId="0" fontId="8" fillId="3" borderId="35" xfId="0" applyFont="1" applyFill="1" applyBorder="1" applyAlignment="1">
      <alignment horizontal="left" vertical="center" wrapText="1" indent="1"/>
    </xf>
    <xf numFmtId="0" fontId="8" fillId="3" borderId="42" xfId="0" applyFont="1" applyFill="1" applyBorder="1" applyAlignment="1">
      <alignment horizontal="left" vertical="center" wrapText="1" indent="2"/>
    </xf>
    <xf numFmtId="0" fontId="12" fillId="3" borderId="35" xfId="0" applyFont="1" applyFill="1" applyBorder="1" applyAlignment="1">
      <alignment horizontal="left" vertical="center" wrapText="1" indent="1"/>
    </xf>
    <xf numFmtId="1" fontId="39" fillId="5" borderId="10" xfId="0" applyNumberFormat="1" applyFont="1" applyFill="1" applyBorder="1" applyAlignment="1">
      <alignment horizontal="center" vertical="center"/>
    </xf>
    <xf numFmtId="0" fontId="8" fillId="3" borderId="91" xfId="0" applyFont="1" applyFill="1" applyBorder="1" applyAlignment="1">
      <alignment horizontal="left" vertical="center" wrapText="1"/>
    </xf>
    <xf numFmtId="0" fontId="39" fillId="10" borderId="10" xfId="0" applyFont="1" applyFill="1" applyBorder="1" applyAlignment="1">
      <alignment horizontal="center" vertical="center"/>
    </xf>
    <xf numFmtId="49" fontId="2" fillId="8" borderId="0" xfId="0" applyNumberFormat="1" applyFont="1" applyFill="1" applyAlignment="1">
      <alignment wrapText="1"/>
    </xf>
    <xf numFmtId="0" fontId="8" fillId="8" borderId="0" xfId="0" applyFont="1" applyFill="1"/>
    <xf numFmtId="0" fontId="33" fillId="9" borderId="30" xfId="0" applyFont="1" applyFill="1" applyBorder="1" applyAlignment="1">
      <alignment horizontal="left" vertical="center" wrapText="1"/>
    </xf>
    <xf numFmtId="0" fontId="33" fillId="9" borderId="19" xfId="0" applyFont="1" applyFill="1" applyBorder="1" applyAlignment="1">
      <alignment horizontal="left" vertical="center" wrapText="1"/>
    </xf>
    <xf numFmtId="0" fontId="33" fillId="9" borderId="51" xfId="0" applyFont="1" applyFill="1" applyBorder="1" applyAlignment="1">
      <alignment horizontal="left" vertical="center" wrapText="1"/>
    </xf>
    <xf numFmtId="0" fontId="38" fillId="8" borderId="0" xfId="0" applyFont="1" applyFill="1"/>
    <xf numFmtId="0" fontId="38" fillId="8" borderId="0" xfId="0" applyFont="1" applyFill="1" applyAlignment="1">
      <alignment wrapText="1"/>
    </xf>
    <xf numFmtId="0" fontId="38" fillId="8" borderId="0" xfId="0" applyFont="1" applyFill="1" applyAlignment="1">
      <alignment vertical="center"/>
    </xf>
    <xf numFmtId="0" fontId="27" fillId="8" borderId="0" xfId="0" applyFont="1" applyFill="1"/>
    <xf numFmtId="0" fontId="0" fillId="8" borderId="0" xfId="0" applyFill="1" applyAlignment="1">
      <alignment vertical="center"/>
    </xf>
    <xf numFmtId="0" fontId="9" fillId="5" borderId="47"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center"/>
      <protection locked="0"/>
    </xf>
    <xf numFmtId="0" fontId="9" fillId="5" borderId="57" xfId="0" applyFont="1" applyFill="1" applyBorder="1" applyAlignment="1" applyProtection="1">
      <alignment horizontal="left" vertical="center"/>
      <protection locked="0"/>
    </xf>
    <xf numFmtId="0" fontId="9" fillId="5" borderId="51" xfId="0" applyFont="1" applyFill="1" applyBorder="1" applyAlignment="1" applyProtection="1">
      <alignment horizontal="left" vertical="center"/>
      <protection locked="0"/>
    </xf>
    <xf numFmtId="0" fontId="9" fillId="5" borderId="35"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3" borderId="48" xfId="0" applyFont="1" applyFill="1" applyBorder="1" applyAlignment="1" applyProtection="1">
      <alignment vertical="center"/>
      <protection locked="0"/>
    </xf>
    <xf numFmtId="0" fontId="9" fillId="5" borderId="50" xfId="0" applyFont="1" applyFill="1" applyBorder="1" applyAlignment="1" applyProtection="1">
      <alignment horizontal="center" vertical="center"/>
      <protection locked="0"/>
    </xf>
    <xf numFmtId="0" fontId="2" fillId="5" borderId="36" xfId="1" applyFont="1" applyFill="1" applyBorder="1" applyAlignment="1" applyProtection="1">
      <alignment horizontal="right" vertical="center" indent="1"/>
      <protection locked="0"/>
    </xf>
    <xf numFmtId="14" fontId="2" fillId="5" borderId="36" xfId="1" applyNumberFormat="1" applyFont="1" applyFill="1" applyBorder="1" applyAlignment="1" applyProtection="1">
      <alignment horizontal="right" vertical="center" indent="1"/>
      <protection locked="0"/>
    </xf>
    <xf numFmtId="14" fontId="2" fillId="5" borderId="36" xfId="1" applyNumberFormat="1" applyFont="1" applyFill="1" applyBorder="1" applyAlignment="1" applyProtection="1">
      <alignment horizontal="left" vertical="center" indent="1"/>
      <protection locked="0"/>
    </xf>
    <xf numFmtId="0" fontId="9" fillId="5" borderId="72" xfId="0" applyFont="1" applyFill="1" applyBorder="1" applyAlignment="1" applyProtection="1">
      <alignment horizontal="center" vertical="center"/>
      <protection locked="0"/>
    </xf>
    <xf numFmtId="0" fontId="9" fillId="5" borderId="28" xfId="0" applyFont="1" applyFill="1" applyBorder="1" applyAlignment="1" applyProtection="1">
      <alignment horizontal="left" vertical="center"/>
      <protection locked="0"/>
    </xf>
    <xf numFmtId="0" fontId="9" fillId="5" borderId="84" xfId="0" applyFont="1" applyFill="1" applyBorder="1" applyAlignment="1" applyProtection="1">
      <alignment horizontal="center" vertical="center"/>
      <protection locked="0"/>
    </xf>
    <xf numFmtId="0" fontId="9" fillId="5" borderId="85" xfId="0" applyFont="1" applyFill="1" applyBorder="1" applyAlignment="1" applyProtection="1">
      <alignment horizontal="left" vertical="center"/>
      <protection locked="0"/>
    </xf>
    <xf numFmtId="0" fontId="9" fillId="5" borderId="81" xfId="0" applyFont="1" applyFill="1" applyBorder="1" applyAlignment="1" applyProtection="1">
      <alignment horizontal="center" vertical="center"/>
      <protection locked="0"/>
    </xf>
    <xf numFmtId="0" fontId="9" fillId="3" borderId="44" xfId="0" applyFont="1" applyFill="1" applyBorder="1" applyAlignment="1" applyProtection="1">
      <alignment vertical="center"/>
      <protection locked="0"/>
    </xf>
    <xf numFmtId="0" fontId="9" fillId="5" borderId="76" xfId="0" applyFont="1" applyFill="1" applyBorder="1" applyAlignment="1" applyProtection="1">
      <alignment horizontal="center" vertical="center"/>
      <protection locked="0"/>
    </xf>
    <xf numFmtId="0" fontId="9" fillId="3" borderId="31" xfId="0" applyFont="1" applyFill="1" applyBorder="1" applyAlignment="1" applyProtection="1">
      <alignment vertical="center"/>
      <protection locked="0"/>
    </xf>
    <xf numFmtId="0" fontId="9" fillId="5" borderId="95" xfId="0" applyFont="1" applyFill="1" applyBorder="1" applyAlignment="1" applyProtection="1">
      <alignment horizontal="center" vertical="center"/>
      <protection locked="0"/>
    </xf>
    <xf numFmtId="0" fontId="9" fillId="3" borderId="57" xfId="0" applyFont="1" applyFill="1" applyBorder="1" applyAlignment="1" applyProtection="1">
      <alignment horizontal="left" vertical="center"/>
      <protection locked="0"/>
    </xf>
    <xf numFmtId="0" fontId="9" fillId="5" borderId="56" xfId="0" applyFont="1" applyFill="1" applyBorder="1" applyAlignment="1" applyProtection="1">
      <alignment horizontal="center" vertical="center"/>
      <protection locked="0"/>
    </xf>
    <xf numFmtId="0" fontId="42" fillId="0" borderId="0" xfId="0" applyFont="1" applyAlignment="1">
      <alignment vertical="center"/>
    </xf>
    <xf numFmtId="0" fontId="42" fillId="0" borderId="0" xfId="0" applyFont="1" applyAlignment="1">
      <alignment horizontal="right" vertical="center"/>
    </xf>
    <xf numFmtId="0" fontId="33"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right" vertical="center" wrapText="1" indent="2"/>
    </xf>
    <xf numFmtId="0" fontId="39" fillId="5" borderId="10" xfId="0" applyFont="1" applyFill="1" applyBorder="1" applyAlignment="1">
      <alignment horizontal="center" vertical="center" wrapText="1"/>
    </xf>
    <xf numFmtId="0" fontId="18" fillId="3" borderId="0" xfId="2" applyFont="1" applyFill="1" applyAlignment="1" applyProtection="1">
      <alignment vertical="center"/>
      <protection locked="0"/>
    </xf>
    <xf numFmtId="0" fontId="39" fillId="0" borderId="13" xfId="0" applyFont="1" applyBorder="1" applyAlignment="1">
      <alignment horizontal="left" vertical="center"/>
    </xf>
    <xf numFmtId="0" fontId="40" fillId="0" borderId="0" xfId="0" applyFont="1" applyAlignment="1">
      <alignment horizontal="left" vertical="center"/>
    </xf>
    <xf numFmtId="0" fontId="9" fillId="0" borderId="0" xfId="0" applyFont="1" applyAlignment="1">
      <alignment horizontal="right"/>
    </xf>
    <xf numFmtId="0" fontId="0" fillId="0" borderId="0" xfId="0" applyAlignment="1">
      <alignment horizontal="right"/>
    </xf>
    <xf numFmtId="0" fontId="17" fillId="3" borderId="0" xfId="2" applyFill="1"/>
    <xf numFmtId="0" fontId="2" fillId="0" borderId="0" xfId="0" applyFont="1" applyAlignment="1">
      <alignment horizontal="right" vertical="center"/>
    </xf>
    <xf numFmtId="0" fontId="9" fillId="9" borderId="41" xfId="0" applyFont="1" applyFill="1" applyBorder="1" applyAlignment="1">
      <alignment horizontal="center" vertical="center" wrapText="1"/>
    </xf>
    <xf numFmtId="0" fontId="9" fillId="9" borderId="38" xfId="0" applyFont="1" applyFill="1" applyBorder="1" applyAlignment="1">
      <alignment horizontal="center" vertical="center"/>
    </xf>
    <xf numFmtId="0" fontId="9" fillId="9" borderId="35" xfId="0" applyFont="1" applyFill="1" applyBorder="1" applyAlignment="1">
      <alignment horizontal="center" vertical="center" wrapText="1"/>
    </xf>
    <xf numFmtId="0" fontId="9" fillId="9" borderId="55" xfId="0" applyFont="1" applyFill="1" applyBorder="1" applyAlignment="1">
      <alignment horizontal="center" vertical="center"/>
    </xf>
    <xf numFmtId="0" fontId="9" fillId="9" borderId="56" xfId="0" applyFont="1" applyFill="1" applyBorder="1" applyAlignment="1">
      <alignment horizontal="center" vertical="center"/>
    </xf>
    <xf numFmtId="0" fontId="39" fillId="0" borderId="14" xfId="0" applyFont="1" applyBorder="1" applyAlignment="1">
      <alignment horizontal="right" vertical="center"/>
    </xf>
    <xf numFmtId="0" fontId="39" fillId="0" borderId="13" xfId="0" applyFont="1" applyBorder="1" applyAlignment="1">
      <alignment horizontal="right" vertical="center"/>
    </xf>
    <xf numFmtId="0" fontId="40" fillId="0" borderId="13" xfId="0" applyFont="1" applyBorder="1" applyAlignment="1">
      <alignment horizontal="right" vertical="center"/>
    </xf>
    <xf numFmtId="0" fontId="27" fillId="6" borderId="10" xfId="0" applyFont="1" applyFill="1" applyBorder="1" applyAlignment="1">
      <alignment vertical="center" wrapText="1"/>
    </xf>
    <xf numFmtId="0" fontId="27" fillId="6" borderId="10" xfId="0" applyFont="1" applyFill="1" applyBorder="1" applyAlignment="1">
      <alignment horizontal="left" vertical="center" wrapText="1"/>
    </xf>
    <xf numFmtId="0" fontId="27" fillId="6" borderId="10" xfId="0" applyFont="1" applyFill="1" applyBorder="1"/>
    <xf numFmtId="0" fontId="27" fillId="6" borderId="10" xfId="0" applyFont="1" applyFill="1" applyBorder="1" applyAlignment="1">
      <alignment horizontal="left"/>
    </xf>
    <xf numFmtId="0" fontId="9" fillId="3" borderId="0" xfId="0" applyFont="1" applyFill="1" applyAlignment="1">
      <alignment horizontal="left" vertical="top" wrapText="1"/>
    </xf>
    <xf numFmtId="0" fontId="9" fillId="3" borderId="51" xfId="0" applyFont="1" applyFill="1" applyBorder="1" applyAlignment="1" applyProtection="1">
      <alignment horizontal="left" vertical="center"/>
      <protection locked="0"/>
    </xf>
    <xf numFmtId="49" fontId="54" fillId="9" borderId="0" xfId="0" applyNumberFormat="1" applyFont="1" applyFill="1" applyAlignment="1">
      <alignment vertical="center"/>
    </xf>
    <xf numFmtId="0" fontId="2" fillId="9" borderId="0" xfId="0" applyFont="1" applyFill="1" applyAlignment="1">
      <alignment vertical="center"/>
    </xf>
    <xf numFmtId="0" fontId="34" fillId="5" borderId="0" xfId="0" applyFont="1" applyFill="1" applyAlignment="1">
      <alignment horizontal="left" vertical="center"/>
    </xf>
    <xf numFmtId="0" fontId="9" fillId="3" borderId="0" xfId="0" applyFont="1" applyFill="1" applyAlignment="1">
      <alignment vertical="center" wrapText="1"/>
    </xf>
    <xf numFmtId="0" fontId="39" fillId="3" borderId="0" xfId="0" applyFont="1" applyFill="1"/>
    <xf numFmtId="0" fontId="39" fillId="3" borderId="0" xfId="0" applyFont="1" applyFill="1" applyAlignment="1">
      <alignment horizontal="center" vertical="center"/>
    </xf>
    <xf numFmtId="49" fontId="2" fillId="3" borderId="0" xfId="0" applyNumberFormat="1" applyFont="1" applyFill="1" applyAlignment="1">
      <alignment wrapText="1"/>
    </xf>
    <xf numFmtId="0" fontId="44" fillId="3" borderId="0" xfId="0" applyFont="1" applyFill="1" applyAlignment="1">
      <alignment horizontal="left" vertical="center"/>
    </xf>
    <xf numFmtId="0" fontId="49" fillId="3" borderId="0" xfId="0" applyFont="1" applyFill="1" applyAlignment="1">
      <alignment horizontal="left"/>
    </xf>
    <xf numFmtId="49" fontId="49" fillId="3" borderId="0" xfId="0" applyNumberFormat="1" applyFont="1" applyFill="1" applyAlignment="1">
      <alignment horizontal="left"/>
    </xf>
    <xf numFmtId="0" fontId="49" fillId="3" borderId="104" xfId="0" applyFont="1" applyFill="1" applyBorder="1" applyAlignment="1">
      <alignment horizontal="left"/>
    </xf>
    <xf numFmtId="0" fontId="50" fillId="3" borderId="104" xfId="0" applyFont="1" applyFill="1" applyBorder="1" applyAlignment="1">
      <alignment horizontal="left" vertical="top"/>
    </xf>
    <xf numFmtId="0" fontId="50" fillId="3" borderId="104" xfId="0" applyFont="1" applyFill="1" applyBorder="1" applyAlignment="1">
      <alignment horizontal="left" vertical="top" wrapText="1"/>
    </xf>
    <xf numFmtId="49" fontId="13" fillId="3" borderId="106" xfId="0" applyNumberFormat="1" applyFont="1" applyFill="1" applyBorder="1" applyAlignment="1">
      <alignment horizontal="left" vertical="center" wrapText="1"/>
    </xf>
    <xf numFmtId="0" fontId="13" fillId="3" borderId="106" xfId="0" applyFont="1" applyFill="1" applyBorder="1" applyAlignment="1">
      <alignment horizontal="left" vertical="center" wrapText="1"/>
    </xf>
    <xf numFmtId="0" fontId="9" fillId="3" borderId="106" xfId="0" applyFont="1" applyFill="1" applyBorder="1" applyAlignment="1">
      <alignment horizontal="left" vertical="center" wrapText="1"/>
    </xf>
    <xf numFmtId="49" fontId="13" fillId="3" borderId="35" xfId="0" applyNumberFormat="1" applyFont="1" applyFill="1" applyBorder="1" applyAlignment="1">
      <alignment horizontal="left" vertical="center" wrapText="1"/>
    </xf>
    <xf numFmtId="0" fontId="13" fillId="3" borderId="35"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27" fillId="3" borderId="35" xfId="0" applyFont="1" applyFill="1" applyBorder="1" applyAlignment="1">
      <alignment horizontal="left" vertical="center" wrapText="1"/>
    </xf>
    <xf numFmtId="49" fontId="13" fillId="3" borderId="104" xfId="0" applyNumberFormat="1" applyFont="1" applyFill="1" applyBorder="1" applyAlignment="1">
      <alignment horizontal="left" vertical="center" wrapText="1"/>
    </xf>
    <xf numFmtId="0" fontId="13" fillId="3" borderId="104" xfId="0" applyFont="1" applyFill="1" applyBorder="1" applyAlignment="1">
      <alignment horizontal="left" vertical="center" wrapText="1"/>
    </xf>
    <xf numFmtId="0" fontId="9" fillId="3" borderId="104" xfId="0" applyFont="1" applyFill="1" applyBorder="1" applyAlignment="1">
      <alignment horizontal="left" vertical="center" wrapText="1"/>
    </xf>
    <xf numFmtId="49" fontId="13" fillId="3" borderId="33" xfId="0" applyNumberFormat="1" applyFont="1" applyFill="1" applyBorder="1" applyAlignment="1">
      <alignment horizontal="left" vertical="center" wrapText="1"/>
    </xf>
    <xf numFmtId="49" fontId="2" fillId="3" borderId="0" xfId="0" applyNumberFormat="1" applyFont="1" applyFill="1"/>
    <xf numFmtId="0" fontId="7" fillId="3" borderId="0" xfId="0" applyFont="1" applyFill="1" applyAlignment="1">
      <alignment horizontal="left" vertical="center"/>
    </xf>
    <xf numFmtId="49" fontId="7" fillId="3" borderId="104" xfId="0" applyNumberFormat="1" applyFont="1" applyFill="1" applyBorder="1" applyAlignment="1">
      <alignment horizontal="left" vertical="center"/>
    </xf>
    <xf numFmtId="0" fontId="49" fillId="3" borderId="104" xfId="0" applyFont="1" applyFill="1" applyBorder="1" applyAlignment="1">
      <alignment horizontal="left" vertical="center"/>
    </xf>
    <xf numFmtId="0" fontId="49" fillId="3" borderId="0" xfId="0" applyFont="1" applyFill="1" applyAlignment="1">
      <alignment horizontal="left" vertical="center"/>
    </xf>
    <xf numFmtId="0" fontId="12" fillId="3" borderId="106" xfId="0" applyFont="1" applyFill="1" applyBorder="1" applyAlignment="1">
      <alignment horizontal="left" vertical="center" wrapText="1"/>
    </xf>
    <xf numFmtId="0" fontId="8" fillId="3" borderId="0" xfId="0" applyFont="1" applyFill="1"/>
    <xf numFmtId="49" fontId="12" fillId="3" borderId="35" xfId="0" applyNumberFormat="1" applyFont="1" applyFill="1" applyBorder="1" applyAlignment="1">
      <alignment horizontal="left" vertical="center" wrapText="1"/>
    </xf>
    <xf numFmtId="0" fontId="2" fillId="3" borderId="69" xfId="0" applyFont="1" applyFill="1" applyBorder="1" applyAlignment="1">
      <alignment horizontal="left" vertical="center" wrapText="1" indent="1"/>
    </xf>
    <xf numFmtId="0" fontId="2" fillId="3" borderId="20" xfId="0" applyFont="1" applyFill="1" applyBorder="1" applyAlignment="1">
      <alignment horizontal="left" vertical="center" wrapText="1" indent="1"/>
    </xf>
    <xf numFmtId="0" fontId="3" fillId="3" borderId="47" xfId="0" applyFont="1" applyFill="1" applyBorder="1" applyAlignment="1">
      <alignment horizontal="center" vertical="center" wrapText="1"/>
    </xf>
    <xf numFmtId="0" fontId="2" fillId="3" borderId="21" xfId="0" applyFont="1" applyFill="1" applyBorder="1" applyAlignment="1">
      <alignment horizontal="left" vertical="center" wrapText="1" indent="1"/>
    </xf>
    <xf numFmtId="0" fontId="2" fillId="3" borderId="113" xfId="0" applyFont="1" applyFill="1" applyBorder="1" applyAlignment="1">
      <alignment horizontal="left" vertical="center" wrapText="1" indent="1"/>
    </xf>
    <xf numFmtId="0" fontId="10" fillId="0" borderId="0" xfId="0" applyFont="1" applyAlignment="1">
      <alignment horizontal="center" vertical="center" wrapText="1"/>
    </xf>
    <xf numFmtId="0" fontId="2" fillId="0" borderId="0" xfId="0" applyFont="1" applyAlignment="1">
      <alignment horizontal="center" vertical="center"/>
    </xf>
    <xf numFmtId="0" fontId="59" fillId="8" borderId="0" xfId="0" applyFont="1" applyFill="1" applyAlignment="1">
      <alignment horizontal="left" vertical="center"/>
    </xf>
    <xf numFmtId="0" fontId="61" fillId="0" borderId="0" xfId="0" applyFont="1" applyAlignment="1">
      <alignment vertical="center"/>
    </xf>
    <xf numFmtId="0" fontId="62" fillId="0" borderId="10" xfId="0" applyFont="1" applyBorder="1" applyAlignment="1">
      <alignment vertical="center"/>
    </xf>
    <xf numFmtId="0" fontId="62" fillId="5" borderId="10" xfId="0" applyFont="1" applyFill="1" applyBorder="1" applyAlignment="1">
      <alignment horizontal="center" vertical="center"/>
    </xf>
    <xf numFmtId="0" fontId="63" fillId="0" borderId="0" xfId="0" applyFont="1"/>
    <xf numFmtId="0" fontId="58" fillId="0" borderId="116" xfId="0" applyFont="1" applyBorder="1"/>
    <xf numFmtId="0" fontId="58" fillId="3" borderId="116" xfId="0" quotePrefix="1" applyFont="1" applyFill="1" applyBorder="1" applyAlignment="1">
      <alignment horizontal="left" vertical="top" wrapText="1"/>
    </xf>
    <xf numFmtId="0" fontId="63" fillId="0" borderId="116" xfId="0" applyFont="1" applyBorder="1"/>
    <xf numFmtId="0" fontId="2" fillId="12" borderId="10" xfId="0" applyFont="1" applyFill="1" applyBorder="1" applyAlignment="1">
      <alignment vertical="center"/>
    </xf>
    <xf numFmtId="0" fontId="2" fillId="12" borderId="10" xfId="0" applyFont="1" applyFill="1" applyBorder="1" applyAlignment="1">
      <alignment horizontal="center" vertical="center"/>
    </xf>
    <xf numFmtId="0" fontId="58" fillId="0" borderId="0" xfId="0" applyFont="1"/>
    <xf numFmtId="14" fontId="58" fillId="0" borderId="0" xfId="0" applyNumberFormat="1" applyFont="1" applyAlignment="1">
      <alignment horizontal="left" vertical="center"/>
    </xf>
    <xf numFmtId="0" fontId="2" fillId="3" borderId="0" xfId="0" applyFont="1" applyFill="1" applyAlignment="1">
      <alignment horizontal="left" vertical="center"/>
    </xf>
    <xf numFmtId="0" fontId="2" fillId="5" borderId="0" xfId="0" applyFont="1" applyFill="1" applyAlignment="1">
      <alignment horizontal="left" vertical="center"/>
    </xf>
    <xf numFmtId="0" fontId="71" fillId="3" borderId="0" xfId="0" applyFont="1" applyFill="1"/>
    <xf numFmtId="0" fontId="65" fillId="3" borderId="0" xfId="0" applyFont="1" applyFill="1"/>
    <xf numFmtId="0" fontId="32" fillId="0" borderId="0" xfId="0" applyFont="1" applyAlignment="1">
      <alignment vertical="center"/>
    </xf>
    <xf numFmtId="0" fontId="2" fillId="12" borderId="15" xfId="0" applyFont="1" applyFill="1" applyBorder="1" applyAlignment="1">
      <alignment vertical="center" wrapText="1"/>
    </xf>
    <xf numFmtId="0" fontId="2" fillId="3" borderId="116" xfId="0" quotePrefix="1" applyFont="1" applyFill="1" applyBorder="1" applyAlignment="1">
      <alignment horizontal="left" vertical="top" wrapText="1"/>
    </xf>
    <xf numFmtId="0" fontId="42" fillId="0" borderId="116" xfId="0" applyFont="1" applyBorder="1"/>
    <xf numFmtId="0" fontId="32" fillId="0" borderId="0" xfId="0" applyFont="1" applyAlignment="1">
      <alignment horizontal="left" vertical="center" wrapText="1"/>
    </xf>
    <xf numFmtId="0" fontId="2" fillId="8" borderId="0" xfId="0" applyFont="1" applyFill="1" applyAlignment="1">
      <alignment vertical="center" wrapText="1"/>
    </xf>
    <xf numFmtId="0" fontId="2" fillId="0" borderId="0" xfId="0" quotePrefix="1" applyFont="1" applyAlignment="1">
      <alignment horizontal="left" vertical="center" wrapText="1"/>
    </xf>
    <xf numFmtId="0" fontId="8" fillId="5" borderId="10" xfId="0" applyFont="1" applyFill="1" applyBorder="1" applyAlignment="1">
      <alignment horizontal="center" vertical="center" wrapText="1"/>
    </xf>
    <xf numFmtId="0" fontId="8" fillId="0" borderId="15" xfId="0" applyFont="1" applyBorder="1" applyAlignment="1" applyProtection="1">
      <alignment horizontal="left" vertical="center" wrapText="1"/>
      <protection locked="0"/>
    </xf>
    <xf numFmtId="0" fontId="2" fillId="5" borderId="15" xfId="0" applyFont="1" applyFill="1" applyBorder="1" applyAlignment="1" applyProtection="1">
      <alignment vertical="center" wrapText="1"/>
      <protection locked="0"/>
    </xf>
    <xf numFmtId="0" fontId="32" fillId="0" borderId="16" xfId="0" applyFont="1" applyBorder="1" applyAlignment="1">
      <alignment vertical="top"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12" borderId="10" xfId="0" applyFont="1" applyFill="1" applyBorder="1" applyAlignment="1">
      <alignment vertical="center" wrapText="1"/>
    </xf>
    <xf numFmtId="0" fontId="9" fillId="0" borderId="0" xfId="0" applyFont="1" applyAlignment="1">
      <alignment horizontal="left" indent="1"/>
    </xf>
    <xf numFmtId="0" fontId="9" fillId="0" borderId="16" xfId="0" applyFont="1" applyBorder="1" applyAlignment="1">
      <alignment horizontal="center"/>
    </xf>
    <xf numFmtId="0" fontId="9" fillId="0" borderId="16" xfId="0" applyFont="1" applyBorder="1" applyAlignment="1">
      <alignment horizontal="left" indent="1"/>
    </xf>
    <xf numFmtId="0" fontId="9" fillId="0" borderId="0" xfId="0" applyFont="1" applyAlignment="1">
      <alignment horizontal="center"/>
    </xf>
    <xf numFmtId="0" fontId="33" fillId="0" borderId="0" xfId="0" applyFont="1" applyAlignment="1">
      <alignment horizontal="center"/>
    </xf>
    <xf numFmtId="0" fontId="32" fillId="0" borderId="0" xfId="0" applyFont="1"/>
    <xf numFmtId="0" fontId="2" fillId="0" borderId="0" xfId="0" applyFont="1" applyAlignment="1">
      <alignment horizontal="left" wrapText="1" indent="1"/>
    </xf>
    <xf numFmtId="0" fontId="9" fillId="0" borderId="0" xfId="0" applyFont="1" applyAlignment="1">
      <alignment wrapText="1"/>
    </xf>
    <xf numFmtId="0" fontId="9" fillId="12" borderId="10" xfId="0" applyFont="1" applyFill="1" applyBorder="1" applyAlignment="1">
      <alignment horizontal="left"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32" fillId="0" borderId="10" xfId="0" applyFont="1" applyBorder="1" applyAlignment="1">
      <alignment horizontal="center" vertical="center"/>
    </xf>
    <xf numFmtId="0" fontId="33" fillId="0" borderId="10" xfId="0" applyFont="1" applyBorder="1" applyAlignment="1">
      <alignment horizontal="center" vertical="center"/>
    </xf>
    <xf numFmtId="0" fontId="32" fillId="0" borderId="10" xfId="0" applyFont="1" applyBorder="1" applyAlignment="1">
      <alignment horizontal="left" vertical="center"/>
    </xf>
    <xf numFmtId="0" fontId="65" fillId="0" borderId="0" xfId="0" applyFont="1"/>
    <xf numFmtId="0" fontId="65" fillId="0" borderId="0" xfId="0" applyFont="1" applyAlignment="1">
      <alignment vertical="center"/>
    </xf>
    <xf numFmtId="0" fontId="75" fillId="3" borderId="0" xfId="0" applyFont="1" applyFill="1" applyAlignment="1">
      <alignment horizontal="left" indent="1"/>
    </xf>
    <xf numFmtId="0" fontId="61" fillId="5" borderId="0" xfId="0" applyFont="1" applyFill="1" applyAlignment="1">
      <alignment horizontal="left" vertical="center"/>
    </xf>
    <xf numFmtId="0" fontId="0" fillId="3" borderId="0" xfId="0" applyFill="1"/>
    <xf numFmtId="0" fontId="75" fillId="3" borderId="0" xfId="0" applyFont="1" applyFill="1" applyAlignment="1">
      <alignment horizontal="left" wrapText="1" indent="1"/>
    </xf>
    <xf numFmtId="0" fontId="75" fillId="3" borderId="0" xfId="0" applyFont="1" applyFill="1" applyAlignment="1">
      <alignment horizontal="left" indent="3"/>
    </xf>
    <xf numFmtId="0" fontId="32" fillId="5" borderId="0" xfId="0" applyFont="1" applyFill="1" applyAlignment="1">
      <alignment horizontal="left" vertical="center" wrapText="1"/>
    </xf>
    <xf numFmtId="164" fontId="2" fillId="8" borderId="0" xfId="3" applyNumberFormat="1" applyFont="1" applyFill="1"/>
    <xf numFmtId="0" fontId="8" fillId="8" borderId="0" xfId="0" applyFont="1" applyFill="1" applyAlignment="1">
      <alignment vertical="top"/>
    </xf>
    <xf numFmtId="0" fontId="8" fillId="3" borderId="0" xfId="0" applyFont="1" applyFill="1" applyAlignment="1">
      <alignment vertical="center" wrapText="1"/>
    </xf>
    <xf numFmtId="0" fontId="8" fillId="8" borderId="0" xfId="0" applyFont="1" applyFill="1" applyAlignment="1">
      <alignment vertical="top" wrapText="1"/>
    </xf>
    <xf numFmtId="0" fontId="8" fillId="3" borderId="0" xfId="0" applyFont="1" applyFill="1" applyAlignment="1">
      <alignment horizontal="left" vertical="top" wrapText="1" indent="1"/>
    </xf>
    <xf numFmtId="0" fontId="27" fillId="3" borderId="0" xfId="0" applyFont="1" applyFill="1" applyAlignment="1">
      <alignment horizontal="left" vertical="top" wrapText="1"/>
    </xf>
    <xf numFmtId="0" fontId="32" fillId="3" borderId="0" xfId="0" applyFont="1" applyFill="1" applyAlignment="1">
      <alignment horizontal="left" vertical="center"/>
    </xf>
    <xf numFmtId="0" fontId="70" fillId="3" borderId="0" xfId="0" applyFont="1" applyFill="1"/>
    <xf numFmtId="14" fontId="9" fillId="3" borderId="0" xfId="0" applyNumberFormat="1" applyFont="1" applyFill="1" applyAlignment="1">
      <alignment horizontal="left" vertical="center"/>
    </xf>
    <xf numFmtId="0" fontId="69" fillId="3" borderId="0" xfId="0" applyFont="1" applyFill="1"/>
    <xf numFmtId="0" fontId="2" fillId="0" borderId="0" xfId="0" applyFont="1" applyFill="1"/>
    <xf numFmtId="0" fontId="2" fillId="0" borderId="0" xfId="0" applyFont="1" applyFill="1" applyAlignment="1">
      <alignment wrapText="1"/>
    </xf>
    <xf numFmtId="0" fontId="2" fillId="0" borderId="0" xfId="0" applyFont="1" applyFill="1" applyAlignment="1">
      <alignment horizontal="left" vertical="center" wrapText="1"/>
    </xf>
    <xf numFmtId="0" fontId="9" fillId="5" borderId="55" xfId="0" applyFont="1" applyFill="1" applyBorder="1" applyAlignment="1" applyProtection="1">
      <alignment horizontal="center" vertical="center" wrapText="1"/>
      <protection locked="0"/>
    </xf>
    <xf numFmtId="0" fontId="12" fillId="0" borderId="0" xfId="0" applyFont="1" applyFill="1"/>
    <xf numFmtId="0" fontId="8" fillId="0" borderId="0" xfId="0" applyFont="1" applyFill="1" applyAlignment="1">
      <alignment wrapText="1"/>
    </xf>
    <xf numFmtId="0" fontId="78" fillId="0" borderId="0" xfId="0" applyFont="1" applyFill="1" applyAlignment="1">
      <alignment horizontal="left" wrapText="1"/>
    </xf>
    <xf numFmtId="0" fontId="78" fillId="0" borderId="0" xfId="0" applyFont="1" applyFill="1" applyAlignment="1">
      <alignment wrapText="1"/>
    </xf>
    <xf numFmtId="14" fontId="78" fillId="0" borderId="0" xfId="0" applyNumberFormat="1" applyFont="1" applyFill="1" applyAlignment="1">
      <alignment horizontal="left" wrapText="1"/>
    </xf>
    <xf numFmtId="0" fontId="2" fillId="10" borderId="10" xfId="0" applyFont="1" applyFill="1" applyBorder="1" applyAlignment="1">
      <alignment horizontal="left" wrapText="1"/>
    </xf>
    <xf numFmtId="0" fontId="2" fillId="10" borderId="10" xfId="0" applyFont="1" applyFill="1" applyBorder="1" applyAlignment="1">
      <alignment vertical="center" wrapText="1"/>
    </xf>
    <xf numFmtId="0" fontId="2" fillId="10" borderId="10" xfId="0" applyFont="1" applyFill="1" applyBorder="1" applyAlignment="1">
      <alignment horizontal="left" vertical="center" wrapText="1"/>
    </xf>
    <xf numFmtId="0" fontId="9" fillId="5" borderId="35" xfId="0" applyFont="1" applyFill="1" applyBorder="1" applyAlignment="1" applyProtection="1">
      <alignment horizontal="center" vertical="center" wrapText="1"/>
      <protection locked="0"/>
    </xf>
    <xf numFmtId="0" fontId="9" fillId="5" borderId="72" xfId="0" applyFont="1" applyFill="1" applyBorder="1" applyAlignment="1" applyProtection="1">
      <alignment horizontal="center" vertical="center" wrapText="1"/>
      <protection locked="0"/>
    </xf>
    <xf numFmtId="0" fontId="2" fillId="0" borderId="0" xfId="0" applyFont="1" applyFill="1" applyBorder="1" applyAlignment="1">
      <alignment wrapText="1"/>
    </xf>
    <xf numFmtId="0" fontId="2" fillId="0" borderId="0" xfId="0" applyFont="1" applyFill="1" applyBorder="1" applyAlignment="1">
      <alignment horizontal="left" vertical="center" wrapText="1"/>
    </xf>
    <xf numFmtId="0" fontId="80" fillId="0" borderId="128" xfId="0" applyFont="1" applyFill="1" applyBorder="1" applyAlignment="1">
      <alignment vertical="center" wrapText="1"/>
    </xf>
    <xf numFmtId="0" fontId="80" fillId="0" borderId="129" xfId="0" applyFont="1" applyFill="1" applyBorder="1" applyAlignment="1">
      <alignment vertical="center" wrapText="1"/>
    </xf>
    <xf numFmtId="0" fontId="2" fillId="4" borderId="21" xfId="0" applyFont="1" applyFill="1" applyBorder="1" applyAlignment="1">
      <alignment horizontal="left" vertical="center" wrapText="1"/>
    </xf>
    <xf numFmtId="0" fontId="2" fillId="4" borderId="91" xfId="0" applyFont="1" applyFill="1" applyBorder="1" applyAlignment="1">
      <alignment horizontal="left" vertical="center" wrapText="1"/>
    </xf>
    <xf numFmtId="0" fontId="2" fillId="4" borderId="43" xfId="0" applyFont="1" applyFill="1" applyBorder="1" applyAlignment="1">
      <alignment horizontal="left" vertical="center" wrapText="1"/>
    </xf>
    <xf numFmtId="0" fontId="2" fillId="4" borderId="9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2" fillId="4" borderId="113" xfId="0" applyFont="1" applyFill="1" applyBorder="1" applyAlignment="1">
      <alignment horizontal="left" vertical="center" wrapText="1"/>
    </xf>
    <xf numFmtId="0" fontId="2" fillId="4" borderId="94" xfId="0" applyFont="1" applyFill="1" applyBorder="1" applyAlignment="1">
      <alignment horizontal="left" vertical="center" wrapText="1"/>
    </xf>
    <xf numFmtId="0" fontId="2" fillId="4" borderId="136" xfId="0" applyFont="1" applyFill="1" applyBorder="1" applyAlignment="1">
      <alignment horizontal="left" vertical="center" wrapText="1"/>
    </xf>
    <xf numFmtId="0" fontId="2" fillId="4" borderId="126" xfId="0" applyFont="1" applyFill="1" applyBorder="1" applyAlignment="1">
      <alignment horizontal="left" vertical="center" wrapText="1"/>
    </xf>
    <xf numFmtId="0" fontId="2" fillId="4" borderId="127" xfId="0" applyFont="1" applyFill="1" applyBorder="1" applyAlignment="1">
      <alignment horizontal="left" vertical="center" wrapText="1"/>
    </xf>
    <xf numFmtId="0" fontId="2" fillId="4" borderId="129" xfId="0" applyFont="1" applyFill="1" applyBorder="1" applyAlignment="1">
      <alignment horizontal="left" vertical="center" wrapText="1"/>
    </xf>
    <xf numFmtId="0" fontId="2" fillId="4" borderId="137" xfId="0" applyFont="1" applyFill="1" applyBorder="1" applyAlignment="1">
      <alignment horizontal="left" vertical="center" wrapText="1"/>
    </xf>
    <xf numFmtId="0" fontId="2" fillId="4" borderId="134" xfId="0" applyFont="1" applyFill="1" applyBorder="1" applyAlignment="1">
      <alignment horizontal="left" vertical="center" wrapText="1"/>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2"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70"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13"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69" xfId="0" applyFont="1" applyFill="1" applyBorder="1" applyAlignment="1">
      <alignment horizontal="left" vertical="center"/>
    </xf>
    <xf numFmtId="0" fontId="2" fillId="6" borderId="35" xfId="0" applyFont="1" applyFill="1" applyBorder="1" applyAlignment="1">
      <alignment horizontal="left" vertical="center"/>
    </xf>
    <xf numFmtId="0" fontId="2" fillId="6" borderId="113" xfId="0" applyFont="1" applyFill="1" applyBorder="1" applyAlignment="1">
      <alignment horizontal="left" vertical="center"/>
    </xf>
    <xf numFmtId="0" fontId="2" fillId="6" borderId="21" xfId="0" applyFont="1" applyFill="1" applyBorder="1" applyAlignment="1">
      <alignment horizontal="left" vertical="center"/>
    </xf>
    <xf numFmtId="0" fontId="2" fillId="6" borderId="70" xfId="0" applyFont="1" applyFill="1" applyBorder="1" applyAlignment="1">
      <alignment horizontal="left" vertical="center"/>
    </xf>
    <xf numFmtId="0" fontId="2" fillId="6" borderId="0" xfId="0" applyFont="1" applyFill="1" applyAlignment="1">
      <alignment horizontal="left" vertical="center"/>
    </xf>
    <xf numFmtId="0" fontId="2" fillId="6" borderId="27" xfId="0" applyFont="1" applyFill="1" applyBorder="1" applyAlignment="1">
      <alignment horizontal="left" vertical="center"/>
    </xf>
    <xf numFmtId="0" fontId="2" fillId="6" borderId="20" xfId="0" applyFont="1" applyFill="1" applyBorder="1" applyAlignment="1">
      <alignment horizontal="left" vertical="center"/>
    </xf>
    <xf numFmtId="0" fontId="76" fillId="0" borderId="0" xfId="0" applyFont="1" applyFill="1"/>
    <xf numFmtId="0" fontId="74" fillId="0" borderId="0" xfId="0" applyFont="1" applyFill="1" applyAlignment="1">
      <alignment wrapText="1"/>
    </xf>
    <xf numFmtId="14" fontId="74" fillId="0" borderId="0" xfId="0" applyNumberFormat="1" applyFont="1" applyFill="1" applyAlignment="1">
      <alignment horizontal="left" vertical="center" wrapText="1"/>
    </xf>
    <xf numFmtId="0" fontId="2" fillId="6" borderId="10" xfId="0" applyFont="1" applyFill="1" applyBorder="1" applyAlignment="1">
      <alignment vertical="center"/>
    </xf>
    <xf numFmtId="0" fontId="81"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0" xfId="0" applyFont="1" applyAlignment="1">
      <alignment horizontal="right"/>
    </xf>
    <xf numFmtId="0" fontId="81" fillId="0" borderId="10" xfId="0" applyFont="1" applyFill="1" applyBorder="1" applyAlignment="1">
      <alignment horizontal="left" vertical="center"/>
    </xf>
    <xf numFmtId="0" fontId="2" fillId="0" borderId="47" xfId="0" applyFont="1" applyFill="1" applyBorder="1" applyAlignment="1" applyProtection="1">
      <alignment horizontal="left" vertical="center" wrapText="1"/>
      <protection locked="0"/>
    </xf>
    <xf numFmtId="0" fontId="2" fillId="0" borderId="126" xfId="0" applyFont="1" applyFill="1" applyBorder="1" applyAlignment="1" applyProtection="1">
      <alignment horizontal="left" vertical="center" wrapText="1"/>
      <protection locked="0"/>
    </xf>
    <xf numFmtId="0" fontId="2" fillId="0" borderId="111" xfId="0" applyFont="1" applyFill="1" applyBorder="1" applyAlignment="1" applyProtection="1">
      <alignment horizontal="center" vertical="center" wrapText="1"/>
      <protection locked="0"/>
    </xf>
    <xf numFmtId="0" fontId="2" fillId="0" borderId="126" xfId="0" applyFont="1" applyFill="1" applyBorder="1" applyAlignment="1" applyProtection="1">
      <alignment horizontal="center" vertical="center" wrapText="1"/>
      <protection locked="0"/>
    </xf>
    <xf numFmtId="0" fontId="2" fillId="0" borderId="111"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wrapText="1"/>
      <protection locked="0"/>
    </xf>
    <xf numFmtId="0" fontId="2" fillId="0" borderId="127"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center" vertical="center" wrapText="1"/>
      <protection locked="0"/>
    </xf>
    <xf numFmtId="0" fontId="2" fillId="0" borderId="12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28"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center" vertical="center" wrapText="1"/>
      <protection locked="0"/>
    </xf>
    <xf numFmtId="0" fontId="2" fillId="0" borderId="129" xfId="0" applyFont="1" applyFill="1" applyBorder="1" applyAlignment="1" applyProtection="1">
      <alignment horizontal="center" vertical="center" wrapText="1"/>
      <protection locked="0"/>
    </xf>
    <xf numFmtId="0" fontId="2" fillId="0" borderId="114" xfId="0" applyFont="1" applyFill="1" applyBorder="1" applyAlignment="1" applyProtection="1">
      <alignment horizontal="left" vertical="center" wrapText="1"/>
      <protection locked="0"/>
    </xf>
    <xf numFmtId="14" fontId="2" fillId="0" borderId="111" xfId="0" applyNumberFormat="1" applyFont="1" applyFill="1" applyBorder="1" applyAlignment="1" applyProtection="1">
      <alignment horizontal="left" vertical="center" wrapText="1"/>
      <protection locked="0"/>
    </xf>
    <xf numFmtId="0" fontId="2" fillId="0" borderId="132" xfId="0" applyFont="1" applyFill="1" applyBorder="1" applyAlignment="1" applyProtection="1">
      <alignment horizontal="center" vertical="center" wrapText="1"/>
      <protection locked="0"/>
    </xf>
    <xf numFmtId="0" fontId="2" fillId="0" borderId="133" xfId="0" applyFont="1" applyFill="1" applyBorder="1" applyAlignment="1" applyProtection="1">
      <alignment horizontal="center" vertical="center" wrapText="1"/>
      <protection locked="0"/>
    </xf>
    <xf numFmtId="0" fontId="2" fillId="0" borderId="130" xfId="0" applyFont="1" applyFill="1" applyBorder="1" applyAlignment="1" applyProtection="1">
      <alignment horizontal="left" vertical="center" wrapText="1"/>
      <protection locked="0"/>
    </xf>
    <xf numFmtId="14" fontId="2" fillId="0" borderId="47" xfId="0" applyNumberFormat="1" applyFont="1" applyFill="1" applyBorder="1" applyAlignment="1" applyProtection="1">
      <alignment horizontal="left" vertical="center" wrapText="1"/>
      <protection locked="0"/>
    </xf>
    <xf numFmtId="0" fontId="2" fillId="0" borderId="123" xfId="0" applyFont="1" applyFill="1" applyBorder="1" applyAlignment="1" applyProtection="1">
      <alignment horizontal="center" vertical="center" wrapText="1"/>
      <protection locked="0"/>
    </xf>
    <xf numFmtId="0" fontId="2" fillId="0" borderId="125" xfId="0" applyFont="1" applyFill="1" applyBorder="1" applyAlignment="1" applyProtection="1">
      <alignment horizontal="center" vertical="center" wrapText="1"/>
      <protection locked="0"/>
    </xf>
    <xf numFmtId="0" fontId="2" fillId="0" borderId="129" xfId="0" applyFont="1" applyFill="1" applyBorder="1" applyAlignment="1" applyProtection="1">
      <alignment horizontal="left" vertical="center" wrapText="1"/>
      <protection locked="0"/>
    </xf>
    <xf numFmtId="0" fontId="2" fillId="0" borderId="114"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131" xfId="0" applyFont="1" applyFill="1" applyBorder="1" applyAlignment="1" applyProtection="1">
      <alignment horizontal="left" vertical="center" wrapText="1"/>
      <protection locked="0"/>
    </xf>
    <xf numFmtId="0" fontId="2" fillId="0" borderId="91" xfId="0" applyFont="1" applyFill="1" applyBorder="1" applyAlignment="1" applyProtection="1">
      <alignment horizontal="left" vertical="center" wrapText="1"/>
      <protection locked="0"/>
    </xf>
    <xf numFmtId="0" fontId="2" fillId="0" borderId="93" xfId="0" applyFont="1" applyFill="1" applyBorder="1" applyAlignment="1" applyProtection="1">
      <alignment horizontal="left" vertical="center" wrapText="1"/>
      <protection locked="0"/>
    </xf>
    <xf numFmtId="0" fontId="2" fillId="0" borderId="134" xfId="0" applyFont="1" applyFill="1" applyBorder="1" applyAlignment="1" applyProtection="1">
      <alignment horizontal="left" vertical="center" wrapText="1"/>
      <protection locked="0"/>
    </xf>
    <xf numFmtId="0" fontId="2" fillId="0" borderId="93" xfId="0" applyFont="1" applyFill="1" applyBorder="1" applyAlignment="1" applyProtection="1">
      <alignment horizontal="center" vertical="center" wrapText="1"/>
      <protection locked="0"/>
    </xf>
    <xf numFmtId="0" fontId="2" fillId="0" borderId="134" xfId="0" applyFont="1" applyFill="1" applyBorder="1" applyAlignment="1" applyProtection="1">
      <alignment horizontal="center" vertical="center" wrapText="1"/>
      <protection locked="0"/>
    </xf>
    <xf numFmtId="0" fontId="2" fillId="3" borderId="0" xfId="0" applyFont="1" applyFill="1" applyBorder="1" applyAlignment="1" applyProtection="1">
      <alignment wrapText="1"/>
    </xf>
    <xf numFmtId="0" fontId="2" fillId="3" borderId="0" xfId="0" applyFont="1" applyFill="1" applyBorder="1" applyAlignment="1" applyProtection="1">
      <alignment horizontal="center"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0" borderId="0" xfId="0" applyFont="1" applyFill="1" applyAlignment="1" applyProtection="1">
      <alignment horizontal="left" vertical="center" wrapText="1"/>
    </xf>
    <xf numFmtId="0" fontId="2" fillId="0" borderId="0" xfId="0" applyFont="1" applyFill="1" applyAlignment="1" applyProtection="1">
      <alignment wrapText="1"/>
    </xf>
    <xf numFmtId="0" fontId="2" fillId="0" borderId="0" xfId="0" applyFont="1" applyFill="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left" vertical="center" wrapText="1"/>
    </xf>
    <xf numFmtId="0" fontId="9" fillId="3" borderId="0" xfId="0" applyFont="1" applyFill="1" applyAlignment="1">
      <alignment horizontal="left" vertical="center" wrapText="1"/>
    </xf>
    <xf numFmtId="0" fontId="9" fillId="5" borderId="55" xfId="0" applyFont="1" applyFill="1" applyBorder="1" applyAlignment="1" applyProtection="1">
      <alignment horizontal="center" vertical="center" wrapText="1"/>
      <protection locked="0"/>
    </xf>
    <xf numFmtId="0" fontId="8" fillId="3" borderId="35" xfId="0" applyFont="1" applyFill="1" applyBorder="1" applyAlignment="1">
      <alignment horizontal="left" vertical="center" wrapText="1"/>
    </xf>
    <xf numFmtId="0" fontId="19" fillId="3" borderId="0" xfId="0" applyFont="1" applyFill="1"/>
    <xf numFmtId="0" fontId="19" fillId="3" borderId="0" xfId="0" applyFont="1" applyFill="1" applyAlignment="1">
      <alignment wrapText="1"/>
    </xf>
    <xf numFmtId="14" fontId="11" fillId="3" borderId="0" xfId="0" applyNumberFormat="1" applyFont="1" applyFill="1" applyAlignment="1">
      <alignment horizontal="left"/>
    </xf>
    <xf numFmtId="0" fontId="38" fillId="0" borderId="0" xfId="0" applyFont="1" applyAlignment="1">
      <alignment horizontal="left" wrapText="1" indent="1"/>
    </xf>
    <xf numFmtId="0" fontId="9" fillId="3" borderId="0" xfId="0" applyFont="1" applyFill="1" applyAlignment="1">
      <alignment horizontal="left" vertical="center" wrapText="1"/>
    </xf>
    <xf numFmtId="0" fontId="83" fillId="3" borderId="35" xfId="2" applyFont="1" applyFill="1" applyBorder="1" applyAlignment="1" applyProtection="1">
      <alignment horizontal="left" vertical="top" wrapText="1" indent="1"/>
      <protection locked="0"/>
    </xf>
    <xf numFmtId="0" fontId="83" fillId="3" borderId="61" xfId="2" applyFont="1" applyFill="1" applyBorder="1" applyAlignment="1" applyProtection="1">
      <alignment horizontal="left" vertical="top" wrapText="1" indent="1"/>
      <protection locked="0"/>
    </xf>
    <xf numFmtId="0" fontId="83" fillId="3" borderId="0" xfId="2" applyFont="1" applyFill="1" applyBorder="1" applyAlignment="1" applyProtection="1">
      <alignment horizontal="left" vertical="top" wrapText="1" indent="1"/>
      <protection locked="0"/>
    </xf>
    <xf numFmtId="0" fontId="83" fillId="3" borderId="66" xfId="2" applyFont="1" applyFill="1" applyBorder="1" applyAlignment="1" applyProtection="1">
      <alignment horizontal="left" vertical="top" wrapText="1" indent="1"/>
      <protection locked="0"/>
    </xf>
    <xf numFmtId="0" fontId="83" fillId="3" borderId="24" xfId="2" applyFont="1" applyFill="1" applyBorder="1" applyAlignment="1" applyProtection="1">
      <alignment horizontal="left" vertical="top" wrapText="1" indent="1"/>
      <protection locked="0"/>
    </xf>
    <xf numFmtId="0" fontId="15" fillId="0" borderId="24" xfId="0" applyFont="1" applyBorder="1" applyAlignment="1">
      <alignment horizontal="left" vertical="top" wrapText="1" indent="1"/>
    </xf>
    <xf numFmtId="0" fontId="83" fillId="3" borderId="45" xfId="2" applyFont="1" applyFill="1" applyBorder="1" applyAlignment="1" applyProtection="1">
      <alignment horizontal="left" vertical="top" wrapText="1" indent="1"/>
      <protection locked="0"/>
    </xf>
    <xf numFmtId="0" fontId="15" fillId="0" borderId="0" xfId="0" applyFont="1" applyAlignment="1">
      <alignment horizontal="left" vertical="top" wrapText="1" indent="1"/>
    </xf>
    <xf numFmtId="0" fontId="83" fillId="3" borderId="60" xfId="2" applyFont="1" applyFill="1" applyBorder="1" applyAlignment="1" applyProtection="1">
      <alignment horizontal="left" vertical="top" wrapText="1" indent="1"/>
      <protection locked="0"/>
    </xf>
    <xf numFmtId="0" fontId="15" fillId="0" borderId="45" xfId="0" applyFont="1" applyBorder="1" applyAlignment="1">
      <alignment horizontal="left" vertical="top" wrapText="1" indent="1"/>
    </xf>
    <xf numFmtId="0" fontId="15" fillId="0" borderId="35" xfId="0" applyFont="1" applyBorder="1" applyAlignment="1">
      <alignment horizontal="left" vertical="top" wrapText="1" indent="1"/>
    </xf>
    <xf numFmtId="0" fontId="15" fillId="0" borderId="66" xfId="0" applyFont="1" applyBorder="1" applyAlignment="1">
      <alignment horizontal="left" vertical="top" wrapText="1" indent="1"/>
    </xf>
    <xf numFmtId="0" fontId="83" fillId="3" borderId="21" xfId="2" applyFont="1" applyFill="1" applyBorder="1" applyAlignment="1" applyProtection="1">
      <alignment horizontal="left" vertical="top" wrapText="1" indent="1"/>
      <protection locked="0"/>
    </xf>
    <xf numFmtId="0" fontId="83" fillId="0" borderId="92" xfId="2" applyFont="1" applyFill="1" applyBorder="1" applyAlignment="1">
      <alignment vertical="top" wrapText="1"/>
    </xf>
    <xf numFmtId="0" fontId="8" fillId="0" borderId="45" xfId="0" applyFont="1" applyBorder="1" applyAlignment="1">
      <alignment vertical="top" wrapText="1"/>
    </xf>
    <xf numFmtId="0" fontId="83" fillId="3" borderId="98" xfId="2" applyFont="1" applyFill="1" applyBorder="1" applyAlignment="1" applyProtection="1">
      <alignment horizontal="left" vertical="top" wrapText="1" indent="1"/>
      <protection locked="0"/>
    </xf>
    <xf numFmtId="0" fontId="75" fillId="3" borderId="0" xfId="0" applyFont="1" applyFill="1" applyAlignment="1">
      <alignment horizontal="left" vertical="center" indent="1"/>
    </xf>
    <xf numFmtId="0" fontId="27" fillId="0" borderId="16" xfId="0" applyFont="1" applyFill="1" applyBorder="1" applyAlignment="1">
      <alignment horizontal="center"/>
    </xf>
    <xf numFmtId="0" fontId="27" fillId="0" borderId="16" xfId="0" applyFont="1" applyBorder="1" applyAlignment="1">
      <alignment horizontal="center"/>
    </xf>
    <xf numFmtId="0" fontId="27" fillId="0" borderId="16" xfId="0" applyFont="1" applyFill="1" applyBorder="1" applyAlignment="1">
      <alignment horizontal="center" vertical="center"/>
    </xf>
    <xf numFmtId="0" fontId="9" fillId="14" borderId="10" xfId="0" applyFont="1" applyFill="1" applyBorder="1" applyAlignment="1">
      <alignment horizontal="left" vertical="center"/>
    </xf>
    <xf numFmtId="0" fontId="2" fillId="14" borderId="10" xfId="0" applyFont="1" applyFill="1" applyBorder="1" applyAlignment="1">
      <alignment horizontal="center" vertical="center"/>
    </xf>
    <xf numFmtId="0" fontId="34" fillId="0" borderId="0" xfId="0" applyFont="1" applyAlignment="1">
      <alignment vertical="top"/>
    </xf>
    <xf numFmtId="0" fontId="9" fillId="0" borderId="0" xfId="0" applyFont="1" applyAlignment="1">
      <alignment vertical="top" wrapText="1"/>
    </xf>
    <xf numFmtId="0" fontId="3" fillId="0" borderId="122" xfId="0" applyFont="1" applyBorder="1" applyAlignment="1">
      <alignment vertical="top"/>
    </xf>
    <xf numFmtId="0" fontId="2" fillId="0" borderId="116" xfId="0" applyFont="1" applyBorder="1"/>
    <xf numFmtId="0" fontId="29" fillId="0" borderId="121" xfId="0" applyFont="1" applyBorder="1" applyProtection="1">
      <protection locked="0"/>
    </xf>
    <xf numFmtId="0" fontId="3" fillId="0" borderId="14" xfId="0" applyFont="1" applyBorder="1" applyAlignment="1">
      <alignment vertical="top"/>
    </xf>
    <xf numFmtId="0" fontId="30" fillId="0" borderId="13" xfId="0" applyFont="1" applyBorder="1" applyProtection="1">
      <protection locked="0"/>
    </xf>
    <xf numFmtId="0" fontId="3" fillId="3" borderId="14" xfId="0" applyFont="1" applyFill="1" applyBorder="1" applyAlignment="1">
      <alignment vertical="top"/>
    </xf>
    <xf numFmtId="0" fontId="2" fillId="0" borderId="14" xfId="0" applyFont="1" applyBorder="1"/>
    <xf numFmtId="0" fontId="2" fillId="0" borderId="13" xfId="0" applyFont="1" applyBorder="1"/>
    <xf numFmtId="0" fontId="3" fillId="0" borderId="14" xfId="0" applyFont="1" applyBorder="1" applyAlignment="1">
      <alignment horizontal="left" vertical="center"/>
    </xf>
    <xf numFmtId="14" fontId="2" fillId="0" borderId="13" xfId="0" applyNumberFormat="1" applyFont="1" applyBorder="1" applyAlignment="1">
      <alignment horizontal="left" vertical="center"/>
    </xf>
    <xf numFmtId="0" fontId="3" fillId="0" borderId="120" xfId="0" applyFont="1" applyBorder="1" applyAlignment="1">
      <alignment horizontal="left" vertical="center"/>
    </xf>
    <xf numFmtId="0" fontId="2" fillId="0" borderId="117" xfId="0" applyFont="1" applyBorder="1"/>
    <xf numFmtId="0" fontId="2" fillId="0" borderId="119" xfId="0" applyFont="1" applyBorder="1" applyAlignment="1">
      <alignment horizontal="left" vertical="center"/>
    </xf>
    <xf numFmtId="0" fontId="34" fillId="0" borderId="0" xfId="0" applyFont="1"/>
    <xf numFmtId="0" fontId="2" fillId="3" borderId="0" xfId="0" applyFont="1" applyFill="1" applyBorder="1" applyProtection="1"/>
    <xf numFmtId="0" fontId="6" fillId="3" borderId="0" xfId="0" applyFont="1" applyFill="1" applyBorder="1" applyProtection="1"/>
    <xf numFmtId="0" fontId="26" fillId="3" borderId="0" xfId="0" applyFont="1" applyFill="1" applyAlignment="1" applyProtection="1">
      <alignment wrapText="1"/>
    </xf>
    <xf numFmtId="0" fontId="6" fillId="3" borderId="0" xfId="0" applyFont="1" applyFill="1" applyProtection="1"/>
    <xf numFmtId="0" fontId="34" fillId="0" borderId="0" xfId="0" applyFont="1" applyAlignment="1">
      <alignment vertical="top" wrapText="1"/>
    </xf>
    <xf numFmtId="0" fontId="84" fillId="0" borderId="0" xfId="0" applyFont="1"/>
    <xf numFmtId="0" fontId="2" fillId="0" borderId="10" xfId="0" applyFont="1" applyBorder="1" applyAlignment="1">
      <alignment horizontal="right" vertical="center"/>
    </xf>
    <xf numFmtId="0" fontId="2" fillId="13" borderId="10" xfId="0" applyFont="1" applyFill="1" applyBorder="1" applyAlignment="1">
      <alignment horizontal="left" vertical="center"/>
    </xf>
    <xf numFmtId="0" fontId="59" fillId="8" borderId="0" xfId="0" applyFont="1" applyFill="1" applyAlignment="1">
      <alignment horizontal="left" vertical="center"/>
    </xf>
    <xf numFmtId="0" fontId="9" fillId="7" borderId="0" xfId="0" applyFont="1" applyFill="1" applyAlignment="1" applyProtection="1">
      <alignment horizontal="left" vertical="top" wrapText="1"/>
      <protection locked="0"/>
    </xf>
    <xf numFmtId="0" fontId="61" fillId="0" borderId="0" xfId="0" applyFont="1" applyAlignment="1">
      <alignment horizontal="left" vertical="center"/>
    </xf>
    <xf numFmtId="0" fontId="58" fillId="5" borderId="117" xfId="0" applyFont="1" applyFill="1" applyBorder="1" applyAlignment="1" applyProtection="1">
      <alignment horizontal="left" vertical="center" wrapText="1"/>
      <protection locked="0"/>
    </xf>
    <xf numFmtId="0" fontId="58" fillId="7" borderId="117" xfId="0" applyFont="1" applyFill="1" applyBorder="1" applyAlignment="1" applyProtection="1">
      <alignment horizontal="left" vertical="center"/>
      <protection locked="0"/>
    </xf>
    <xf numFmtId="0" fontId="58" fillId="11" borderId="0" xfId="0" quotePrefix="1" applyFont="1" applyFill="1" applyAlignment="1">
      <alignment horizontal="left" vertical="center" wrapText="1"/>
    </xf>
    <xf numFmtId="0" fontId="58" fillId="3" borderId="0" xfId="0" applyFont="1" applyFill="1" applyAlignment="1">
      <alignment horizontal="left" vertical="top" wrapText="1"/>
    </xf>
    <xf numFmtId="0" fontId="2" fillId="0" borderId="0" xfId="0" applyFont="1" applyAlignment="1" applyProtection="1">
      <alignment horizontal="center"/>
      <protection locked="0"/>
    </xf>
    <xf numFmtId="0" fontId="60" fillId="3" borderId="0" xfId="0" applyFont="1" applyFill="1" applyAlignment="1">
      <alignment horizontal="left" vertical="center" wrapText="1"/>
    </xf>
    <xf numFmtId="0" fontId="58" fillId="3" borderId="0" xfId="0" quotePrefix="1" applyFont="1" applyFill="1" applyAlignment="1">
      <alignment horizontal="left" vertical="top" wrapText="1"/>
    </xf>
    <xf numFmtId="0" fontId="64" fillId="3" borderId="0" xfId="0" applyFont="1" applyFill="1" applyAlignment="1">
      <alignment horizontal="left" vertical="top" wrapText="1"/>
    </xf>
    <xf numFmtId="0" fontId="46" fillId="3" borderId="0" xfId="0" applyFont="1" applyFill="1" applyAlignment="1">
      <alignment horizontal="left"/>
    </xf>
    <xf numFmtId="0" fontId="58" fillId="3" borderId="0" xfId="0" applyFont="1" applyFill="1" applyAlignment="1">
      <alignment horizontal="left" vertical="center" wrapText="1"/>
    </xf>
    <xf numFmtId="0" fontId="9" fillId="3" borderId="0" xfId="0" applyFont="1" applyFill="1" applyAlignment="1">
      <alignment horizontal="left" vertical="top" wrapText="1"/>
    </xf>
    <xf numFmtId="0" fontId="9" fillId="5" borderId="36" xfId="1" applyFont="1" applyFill="1" applyBorder="1" applyAlignment="1" applyProtection="1">
      <alignment horizontal="left" vertical="top" wrapText="1" indent="1"/>
      <protection locked="0"/>
    </xf>
    <xf numFmtId="0" fontId="2" fillId="5" borderId="36" xfId="1" applyFont="1" applyFill="1" applyBorder="1" applyAlignment="1" applyProtection="1">
      <alignment horizontal="left" vertical="top" wrapText="1" indent="1"/>
      <protection locked="0"/>
    </xf>
    <xf numFmtId="0" fontId="2" fillId="3" borderId="0" xfId="0" applyFont="1" applyFill="1" applyAlignment="1">
      <alignment horizontal="left" vertical="top" wrapText="1"/>
    </xf>
    <xf numFmtId="0" fontId="2" fillId="3" borderId="0" xfId="0" applyFont="1" applyFill="1" applyAlignment="1">
      <alignment horizontal="left" vertical="top"/>
    </xf>
    <xf numFmtId="0" fontId="2" fillId="5" borderId="36" xfId="1" applyFont="1" applyFill="1" applyBorder="1" applyAlignment="1" applyProtection="1">
      <alignment horizontal="left" vertical="center"/>
      <protection locked="0"/>
    </xf>
    <xf numFmtId="0" fontId="2" fillId="5" borderId="37" xfId="1" applyFont="1" applyFill="1" applyBorder="1" applyAlignment="1" applyProtection="1">
      <alignment horizontal="left" vertical="center"/>
      <protection locked="0"/>
    </xf>
    <xf numFmtId="0" fontId="18" fillId="3" borderId="0" xfId="2" applyFont="1" applyFill="1" applyAlignment="1" applyProtection="1">
      <alignment horizontal="left" vertical="center"/>
      <protection locked="0"/>
    </xf>
    <xf numFmtId="0" fontId="9" fillId="3" borderId="0" xfId="0" quotePrefix="1" applyFont="1" applyFill="1" applyAlignment="1">
      <alignment horizontal="left" vertical="top" wrapText="1"/>
    </xf>
    <xf numFmtId="0" fontId="27" fillId="3" borderId="0" xfId="0" applyFont="1" applyFill="1" applyAlignment="1">
      <alignment horizontal="left" vertical="top" wrapText="1"/>
    </xf>
    <xf numFmtId="0" fontId="32" fillId="3" borderId="0" xfId="0" applyFont="1" applyFill="1" applyAlignment="1">
      <alignment horizontal="left" vertical="top" wrapText="1"/>
    </xf>
    <xf numFmtId="0" fontId="67" fillId="3" borderId="35" xfId="2" applyFont="1" applyFill="1" applyBorder="1" applyAlignment="1">
      <alignment horizontal="left"/>
    </xf>
    <xf numFmtId="0" fontId="67" fillId="3" borderId="118" xfId="2" applyFont="1" applyFill="1" applyBorder="1" applyAlignment="1">
      <alignment horizontal="left"/>
    </xf>
    <xf numFmtId="0" fontId="66" fillId="3" borderId="0" xfId="2" applyFont="1" applyFill="1" applyBorder="1" applyAlignment="1">
      <alignment horizontal="left"/>
    </xf>
    <xf numFmtId="0" fontId="8" fillId="3" borderId="10" xfId="0" applyFont="1" applyFill="1" applyBorder="1" applyAlignment="1">
      <alignment horizontal="left" wrapText="1"/>
    </xf>
    <xf numFmtId="0" fontId="8" fillId="3" borderId="10" xfId="0" applyFont="1" applyFill="1" applyBorder="1" applyAlignment="1">
      <alignment horizontal="left"/>
    </xf>
    <xf numFmtId="0" fontId="17" fillId="3" borderId="138" xfId="2" applyFill="1" applyBorder="1" applyAlignment="1" applyProtection="1">
      <alignment horizontal="left"/>
      <protection locked="0"/>
    </xf>
    <xf numFmtId="0" fontId="17" fillId="3" borderId="34" xfId="2" applyFill="1" applyBorder="1" applyAlignment="1" applyProtection="1">
      <alignment horizontal="left"/>
      <protection locked="0"/>
    </xf>
    <xf numFmtId="0" fontId="17" fillId="3" borderId="139" xfId="2" applyFill="1" applyBorder="1" applyAlignment="1" applyProtection="1">
      <alignment horizontal="left"/>
      <protection locked="0"/>
    </xf>
    <xf numFmtId="0" fontId="17" fillId="3" borderId="140" xfId="2" applyFill="1" applyBorder="1" applyAlignment="1" applyProtection="1">
      <alignment horizontal="left"/>
      <protection locked="0"/>
    </xf>
    <xf numFmtId="0" fontId="68" fillId="3" borderId="139" xfId="2" applyFont="1" applyFill="1" applyBorder="1" applyAlignment="1" applyProtection="1">
      <alignment horizontal="left" vertical="center"/>
      <protection locked="0"/>
    </xf>
    <xf numFmtId="0" fontId="68" fillId="3" borderId="140" xfId="2" applyFont="1" applyFill="1" applyBorder="1" applyAlignment="1" applyProtection="1">
      <alignment horizontal="left" vertical="center"/>
      <protection locked="0"/>
    </xf>
    <xf numFmtId="0" fontId="2" fillId="10" borderId="10" xfId="0" applyFont="1" applyFill="1" applyBorder="1" applyAlignment="1">
      <alignment horizontal="center" wrapText="1"/>
    </xf>
    <xf numFmtId="0" fontId="2" fillId="10" borderId="15" xfId="0" applyFont="1" applyFill="1" applyBorder="1" applyAlignment="1">
      <alignment horizontal="center" wrapText="1"/>
    </xf>
    <xf numFmtId="0" fontId="2" fillId="10" borderId="17" xfId="0" applyFont="1" applyFill="1" applyBorder="1" applyAlignment="1">
      <alignment horizontal="center" wrapText="1"/>
    </xf>
    <xf numFmtId="0" fontId="32" fillId="0" borderId="16" xfId="0" applyFont="1" applyBorder="1" applyAlignment="1">
      <alignment horizontal="left" vertical="top" wrapText="1"/>
    </xf>
    <xf numFmtId="0" fontId="2" fillId="11" borderId="0" xfId="0" quotePrefix="1" applyFont="1" applyFill="1" applyAlignment="1">
      <alignment horizontal="left" vertical="center" wrapText="1"/>
    </xf>
    <xf numFmtId="0" fontId="13" fillId="6" borderId="0" xfId="0" applyFont="1" applyFill="1" applyAlignment="1">
      <alignment horizontal="left" vertical="center"/>
    </xf>
    <xf numFmtId="0" fontId="32" fillId="0" borderId="0" xfId="0" applyFont="1" applyAlignment="1">
      <alignment horizontal="left" vertical="center" wrapText="1"/>
    </xf>
    <xf numFmtId="0" fontId="0" fillId="5" borderId="122" xfId="0" applyFill="1" applyBorder="1" applyAlignment="1" applyProtection="1">
      <alignment horizontal="left" vertical="top" wrapText="1"/>
      <protection locked="0"/>
    </xf>
    <xf numFmtId="0" fontId="0" fillId="5" borderId="116" xfId="0" applyFill="1" applyBorder="1" applyAlignment="1" applyProtection="1">
      <alignment horizontal="left" vertical="top" wrapText="1"/>
      <protection locked="0"/>
    </xf>
    <xf numFmtId="0" fontId="0" fillId="5" borderId="121"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20" xfId="0" applyFill="1" applyBorder="1" applyAlignment="1" applyProtection="1">
      <alignment horizontal="left" vertical="top" wrapText="1"/>
      <protection locked="0"/>
    </xf>
    <xf numFmtId="0" fontId="0" fillId="5" borderId="117" xfId="0" applyFill="1" applyBorder="1" applyAlignment="1" applyProtection="1">
      <alignment horizontal="left" vertical="top" wrapText="1"/>
      <protection locked="0"/>
    </xf>
    <xf numFmtId="0" fontId="0" fillId="5" borderId="119" xfId="0" applyFill="1" applyBorder="1" applyAlignment="1" applyProtection="1">
      <alignment horizontal="left" vertical="top" wrapText="1"/>
      <protection locked="0"/>
    </xf>
    <xf numFmtId="0" fontId="32" fillId="0" borderId="117" xfId="0" applyFont="1" applyBorder="1" applyAlignment="1">
      <alignment horizontal="left" vertical="center" wrapText="1"/>
    </xf>
    <xf numFmtId="0" fontId="0" fillId="12" borderId="117" xfId="0" applyFill="1" applyBorder="1" applyAlignment="1" applyProtection="1">
      <alignment horizontal="left" vertical="center" wrapText="1"/>
      <protection locked="0"/>
    </xf>
    <xf numFmtId="0" fontId="8" fillId="0" borderId="16" xfId="0" applyFont="1" applyBorder="1" applyAlignment="1">
      <alignment horizontal="left" vertical="center" wrapText="1"/>
    </xf>
    <xf numFmtId="0" fontId="32" fillId="0" borderId="0" xfId="0" applyFont="1" applyAlignment="1">
      <alignment horizontal="left"/>
    </xf>
    <xf numFmtId="0" fontId="41" fillId="5" borderId="10" xfId="0" applyFont="1" applyFill="1" applyBorder="1" applyAlignment="1">
      <alignment horizontal="left" vertical="center"/>
    </xf>
    <xf numFmtId="0" fontId="41" fillId="12" borderId="10" xfId="0" applyFont="1" applyFill="1" applyBorder="1" applyAlignment="1">
      <alignment horizontal="left" vertical="center"/>
    </xf>
    <xf numFmtId="0" fontId="41" fillId="11" borderId="10" xfId="0" applyFont="1" applyFill="1" applyBorder="1" applyAlignment="1">
      <alignment horizontal="left" vertical="center" wrapText="1"/>
    </xf>
    <xf numFmtId="0" fontId="0" fillId="5" borderId="117" xfId="0" applyFill="1" applyBorder="1" applyAlignment="1" applyProtection="1">
      <alignment horizontal="left" vertical="center" wrapText="1"/>
      <protection locked="0"/>
    </xf>
    <xf numFmtId="0" fontId="2" fillId="12" borderId="15" xfId="0" applyFont="1" applyFill="1" applyBorder="1" applyAlignment="1">
      <alignment horizontal="left" vertical="center" wrapText="1"/>
    </xf>
    <xf numFmtId="0" fontId="2" fillId="12" borderId="16" xfId="0" applyFont="1" applyFill="1" applyBorder="1" applyAlignment="1">
      <alignment horizontal="left" vertical="center" wrapText="1"/>
    </xf>
    <xf numFmtId="0" fontId="2" fillId="12" borderId="17" xfId="0" applyFont="1" applyFill="1" applyBorder="1" applyAlignment="1">
      <alignment horizontal="left" vertical="center" wrapText="1"/>
    </xf>
    <xf numFmtId="0" fontId="32" fillId="0" borderId="16" xfId="0" applyFont="1" applyBorder="1" applyAlignment="1">
      <alignment horizontal="left" vertical="center" wrapText="1"/>
    </xf>
    <xf numFmtId="0" fontId="73" fillId="0" borderId="16" xfId="0" applyFont="1" applyBorder="1" applyAlignment="1">
      <alignment horizontal="left" vertical="center" wrapText="1"/>
    </xf>
    <xf numFmtId="0" fontId="33" fillId="0" borderId="0" xfId="0" applyFont="1" applyAlignment="1">
      <alignment horizontal="center" wrapText="1"/>
    </xf>
    <xf numFmtId="0" fontId="9" fillId="0" borderId="0" xfId="0" applyFont="1" applyAlignment="1">
      <alignment horizontal="left" vertical="center" wrapText="1"/>
    </xf>
    <xf numFmtId="0" fontId="45" fillId="3" borderId="8" xfId="2" applyFont="1" applyFill="1" applyBorder="1" applyAlignment="1" applyProtection="1">
      <alignment horizontal="left"/>
      <protection locked="0"/>
    </xf>
    <xf numFmtId="0" fontId="9" fillId="3" borderId="0" xfId="0" applyFont="1" applyFill="1" applyAlignment="1">
      <alignment horizontal="left" vertical="center" wrapText="1"/>
    </xf>
    <xf numFmtId="0" fontId="35" fillId="3" borderId="0" xfId="2" applyFont="1" applyFill="1" applyBorder="1" applyAlignment="1">
      <alignment horizontal="left"/>
    </xf>
    <xf numFmtId="0" fontId="34" fillId="3" borderId="0" xfId="0" applyFont="1" applyFill="1" applyAlignment="1">
      <alignment horizontal="left" vertical="top" wrapText="1"/>
    </xf>
    <xf numFmtId="0" fontId="45" fillId="3" borderId="34" xfId="2" applyFont="1" applyFill="1" applyBorder="1" applyAlignment="1" applyProtection="1">
      <alignment horizontal="left"/>
      <protection locked="0"/>
    </xf>
    <xf numFmtId="0" fontId="56" fillId="5" borderId="108" xfId="0" applyFont="1" applyFill="1" applyBorder="1" applyAlignment="1">
      <alignment horizontal="center" vertical="center"/>
    </xf>
    <xf numFmtId="0" fontId="56" fillId="5" borderId="110" xfId="0" applyFont="1" applyFill="1" applyBorder="1" applyAlignment="1">
      <alignment horizontal="center" vertical="center"/>
    </xf>
    <xf numFmtId="0" fontId="56" fillId="5" borderId="109" xfId="0" applyFont="1" applyFill="1" applyBorder="1" applyAlignment="1">
      <alignment horizontal="center" vertical="center"/>
    </xf>
    <xf numFmtId="0" fontId="56" fillId="3" borderId="108" xfId="0" applyFont="1" applyFill="1" applyBorder="1" applyAlignment="1">
      <alignment horizontal="center" vertical="center"/>
    </xf>
    <xf numFmtId="0" fontId="56" fillId="3" borderId="110" xfId="0" applyFont="1" applyFill="1" applyBorder="1" applyAlignment="1">
      <alignment horizontal="center" vertical="center"/>
    </xf>
    <xf numFmtId="0" fontId="56" fillId="3" borderId="109" xfId="0" applyFont="1" applyFill="1" applyBorder="1" applyAlignment="1">
      <alignment horizontal="center" vertical="center"/>
    </xf>
    <xf numFmtId="0" fontId="57" fillId="9" borderId="108" xfId="0" applyFont="1" applyFill="1" applyBorder="1" applyAlignment="1">
      <alignment horizontal="center" vertical="center"/>
    </xf>
    <xf numFmtId="0" fontId="57" fillId="9" borderId="110" xfId="0" applyFont="1" applyFill="1" applyBorder="1" applyAlignment="1">
      <alignment horizontal="center" vertical="center"/>
    </xf>
    <xf numFmtId="0" fontId="57" fillId="9" borderId="109" xfId="0" applyFont="1" applyFill="1" applyBorder="1" applyAlignment="1">
      <alignment horizontal="center" vertical="center"/>
    </xf>
    <xf numFmtId="0" fontId="9" fillId="0" borderId="0" xfId="0" applyFont="1" applyFill="1" applyAlignment="1">
      <alignment horizontal="left" vertical="center" wrapText="1"/>
    </xf>
    <xf numFmtId="0" fontId="83" fillId="3" borderId="0" xfId="2" applyFont="1" applyFill="1" applyAlignment="1" applyProtection="1">
      <alignment horizontal="left" vertical="center" wrapText="1"/>
      <protection locked="0"/>
    </xf>
    <xf numFmtId="0" fontId="40" fillId="0" borderId="0" xfId="0" applyFont="1" applyAlignment="1">
      <alignment horizontal="right" vertical="center" wrapText="1"/>
    </xf>
    <xf numFmtId="0" fontId="40" fillId="0" borderId="13" xfId="0" applyFont="1" applyBorder="1" applyAlignment="1">
      <alignment horizontal="right" vertical="center" wrapText="1"/>
    </xf>
    <xf numFmtId="0" fontId="41" fillId="0" borderId="0" xfId="0" applyFont="1" applyAlignment="1">
      <alignment horizontal="left" vertical="center"/>
    </xf>
    <xf numFmtId="0" fontId="9" fillId="9" borderId="47" xfId="0" applyFont="1" applyFill="1" applyBorder="1" applyAlignment="1">
      <alignment horizontal="center" vertical="center"/>
    </xf>
    <xf numFmtId="0" fontId="9" fillId="9" borderId="50" xfId="0" applyFont="1" applyFill="1" applyBorder="1" applyAlignment="1">
      <alignment horizontal="center" vertical="center"/>
    </xf>
    <xf numFmtId="0" fontId="33" fillId="9" borderId="46" xfId="0" applyFont="1" applyFill="1" applyBorder="1" applyAlignment="1">
      <alignment horizontal="left" vertical="center" wrapText="1"/>
    </xf>
    <xf numFmtId="0" fontId="33" fillId="9" borderId="48" xfId="0" applyFont="1" applyFill="1" applyBorder="1" applyAlignment="1">
      <alignment horizontal="left" vertical="center" wrapText="1"/>
    </xf>
    <xf numFmtId="0" fontId="9" fillId="9" borderId="101" xfId="0" applyFont="1" applyFill="1" applyBorder="1" applyAlignment="1">
      <alignment horizontal="center" vertical="center"/>
    </xf>
    <xf numFmtId="0" fontId="9" fillId="9" borderId="102" xfId="0" applyFont="1" applyFill="1" applyBorder="1" applyAlignment="1">
      <alignment horizontal="center" vertical="center"/>
    </xf>
    <xf numFmtId="0" fontId="9" fillId="5" borderId="47" xfId="0" applyFont="1" applyFill="1" applyBorder="1" applyAlignment="1" applyProtection="1">
      <alignment horizontal="center" vertical="center"/>
      <protection locked="0"/>
    </xf>
    <xf numFmtId="0" fontId="9" fillId="5" borderId="50" xfId="0" applyFont="1" applyFill="1" applyBorder="1" applyAlignment="1" applyProtection="1">
      <alignment horizontal="center" vertical="center"/>
      <protection locked="0"/>
    </xf>
    <xf numFmtId="0" fontId="9" fillId="5" borderId="46" xfId="0" applyFont="1" applyFill="1" applyBorder="1" applyAlignment="1" applyProtection="1">
      <alignment horizontal="left" vertical="center"/>
      <protection locked="0"/>
    </xf>
    <xf numFmtId="0" fontId="9" fillId="5" borderId="48" xfId="0" applyFont="1" applyFill="1" applyBorder="1" applyAlignment="1" applyProtection="1">
      <alignment horizontal="left" vertical="center"/>
      <protection locked="0"/>
    </xf>
    <xf numFmtId="0" fontId="9" fillId="5" borderId="53" xfId="0" applyFont="1" applyFill="1" applyBorder="1" applyAlignment="1" applyProtection="1">
      <alignment horizontal="center" vertical="center"/>
      <protection locked="0"/>
    </xf>
    <xf numFmtId="0" fontId="9" fillId="5" borderId="54" xfId="0" applyFont="1" applyFill="1" applyBorder="1" applyAlignment="1" applyProtection="1">
      <alignment horizontal="center" vertical="center"/>
      <protection locked="0"/>
    </xf>
    <xf numFmtId="0" fontId="9" fillId="3" borderId="46" xfId="0" applyFont="1" applyFill="1" applyBorder="1" applyAlignment="1" applyProtection="1">
      <alignment horizontal="left" vertical="center"/>
      <protection locked="0"/>
    </xf>
    <xf numFmtId="0" fontId="9" fillId="3" borderId="51" xfId="0" applyFont="1" applyFill="1" applyBorder="1" applyAlignment="1" applyProtection="1">
      <alignment horizontal="left" vertical="center"/>
      <protection locked="0"/>
    </xf>
    <xf numFmtId="0" fontId="14" fillId="3" borderId="55"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2" fillId="3" borderId="0" xfId="0" applyFont="1" applyFill="1" applyAlignment="1">
      <alignment horizontal="left" vertical="center" wrapText="1"/>
    </xf>
    <xf numFmtId="0" fontId="27" fillId="5" borderId="55" xfId="0" applyFont="1" applyFill="1" applyBorder="1" applyAlignment="1" applyProtection="1">
      <alignment horizontal="left" vertical="center"/>
      <protection locked="0"/>
    </xf>
    <xf numFmtId="0" fontId="27" fillId="5" borderId="35" xfId="0" applyFont="1" applyFill="1" applyBorder="1" applyAlignment="1" applyProtection="1">
      <alignment horizontal="left" vertical="center"/>
      <protection locked="0"/>
    </xf>
    <xf numFmtId="0" fontId="9" fillId="9" borderId="39" xfId="0" applyFont="1" applyFill="1" applyBorder="1" applyAlignment="1">
      <alignment horizontal="center" vertical="center"/>
    </xf>
    <xf numFmtId="0" fontId="9" fillId="9" borderId="81" xfId="0" applyFont="1" applyFill="1" applyBorder="1" applyAlignment="1">
      <alignment horizontal="center" vertical="center"/>
    </xf>
    <xf numFmtId="0" fontId="33" fillId="9" borderId="19" xfId="0" applyFont="1" applyFill="1" applyBorder="1" applyAlignment="1">
      <alignment horizontal="left" vertical="center" wrapText="1"/>
    </xf>
    <xf numFmtId="0" fontId="33" fillId="9" borderId="44" xfId="0" applyFont="1" applyFill="1" applyBorder="1" applyAlignment="1">
      <alignment horizontal="left" vertical="center" wrapText="1"/>
    </xf>
    <xf numFmtId="0" fontId="52" fillId="9" borderId="108" xfId="0" applyFont="1" applyFill="1" applyBorder="1" applyAlignment="1">
      <alignment horizontal="center" vertical="center"/>
    </xf>
    <xf numFmtId="0" fontId="52" fillId="9" borderId="109" xfId="0" applyFont="1" applyFill="1" applyBorder="1" applyAlignment="1">
      <alignment horizontal="center" vertical="center"/>
    </xf>
    <xf numFmtId="0" fontId="53" fillId="3" borderId="108" xfId="0" applyFont="1" applyFill="1" applyBorder="1" applyAlignment="1">
      <alignment horizontal="center" vertical="center"/>
    </xf>
    <xf numFmtId="0" fontId="53" fillId="3" borderId="109" xfId="0" applyFont="1" applyFill="1" applyBorder="1" applyAlignment="1">
      <alignment horizontal="center" vertical="center"/>
    </xf>
    <xf numFmtId="0" fontId="53" fillId="5" borderId="108" xfId="0" applyFont="1" applyFill="1" applyBorder="1" applyAlignment="1">
      <alignment horizontal="center" vertical="center"/>
    </xf>
    <xf numFmtId="0" fontId="53" fillId="5" borderId="109" xfId="0" applyFont="1" applyFill="1" applyBorder="1" applyAlignment="1">
      <alignment horizontal="center" vertical="center"/>
    </xf>
    <xf numFmtId="0" fontId="27" fillId="5" borderId="25" xfId="0" applyFont="1" applyFill="1" applyBorder="1" applyAlignment="1" applyProtection="1">
      <alignment horizontal="center" vertical="center"/>
      <protection locked="0"/>
    </xf>
    <xf numFmtId="0" fontId="27" fillId="5" borderId="49" xfId="0" applyFont="1" applyFill="1" applyBorder="1" applyAlignment="1" applyProtection="1">
      <alignment horizontal="center" vertical="center"/>
      <protection locked="0"/>
    </xf>
    <xf numFmtId="0" fontId="9" fillId="3" borderId="48" xfId="0" applyFont="1" applyFill="1" applyBorder="1" applyAlignment="1" applyProtection="1">
      <alignment horizontal="left" vertical="center"/>
      <protection locked="0"/>
    </xf>
    <xf numFmtId="0" fontId="9" fillId="5" borderId="55"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27" fillId="5" borderId="25" xfId="0" applyFont="1" applyFill="1" applyBorder="1" applyAlignment="1" applyProtection="1">
      <alignment horizontal="left" vertical="center"/>
      <protection locked="0"/>
    </xf>
    <xf numFmtId="0" fontId="27" fillId="5" borderId="0" xfId="0" applyFont="1" applyFill="1" applyAlignment="1" applyProtection="1">
      <alignment horizontal="left" vertical="center"/>
      <protection locked="0"/>
    </xf>
    <xf numFmtId="0" fontId="27" fillId="5" borderId="58" xfId="0" applyFont="1" applyFill="1" applyBorder="1" applyAlignment="1" applyProtection="1">
      <alignment horizontal="left" vertical="center"/>
      <protection locked="0"/>
    </xf>
    <xf numFmtId="0" fontId="27" fillId="5" borderId="47" xfId="0" applyFont="1" applyFill="1" applyBorder="1" applyAlignment="1" applyProtection="1">
      <alignment horizontal="left" vertical="center"/>
      <protection locked="0"/>
    </xf>
    <xf numFmtId="0" fontId="27" fillId="5" borderId="59" xfId="0" applyFont="1" applyFill="1" applyBorder="1" applyAlignment="1" applyProtection="1">
      <alignment horizontal="left" vertical="center"/>
      <protection locked="0"/>
    </xf>
    <xf numFmtId="0" fontId="39" fillId="5" borderId="11" xfId="0" applyFont="1" applyFill="1" applyBorder="1" applyAlignment="1">
      <alignment horizontal="center" vertical="center"/>
    </xf>
    <xf numFmtId="0" fontId="39" fillId="5" borderId="12" xfId="0" applyFont="1" applyFill="1" applyBorder="1" applyAlignment="1">
      <alignment horizontal="center" vertical="center"/>
    </xf>
    <xf numFmtId="0" fontId="39" fillId="0" borderId="0" xfId="0" applyFont="1" applyAlignment="1">
      <alignment horizontal="left" vertical="center"/>
    </xf>
    <xf numFmtId="0" fontId="39" fillId="0" borderId="14" xfId="0" applyFont="1" applyBorder="1" applyAlignment="1">
      <alignment horizontal="right" vertical="center"/>
    </xf>
    <xf numFmtId="0" fontId="39" fillId="0" borderId="0" xfId="0" applyFont="1" applyAlignment="1">
      <alignment horizontal="right" vertical="center"/>
    </xf>
    <xf numFmtId="0" fontId="39" fillId="0" borderId="13" xfId="0" applyFont="1" applyBorder="1" applyAlignment="1">
      <alignment horizontal="right" vertical="center"/>
    </xf>
    <xf numFmtId="0" fontId="27" fillId="5" borderId="47" xfId="0" applyFont="1" applyFill="1" applyBorder="1" applyAlignment="1" applyProtection="1">
      <alignment horizontal="center" vertical="center" wrapText="1"/>
      <protection locked="0"/>
    </xf>
    <xf numFmtId="0" fontId="27" fillId="5" borderId="50" xfId="0" applyFont="1" applyFill="1" applyBorder="1" applyAlignment="1" applyProtection="1">
      <alignment horizontal="center" vertical="center" wrapText="1"/>
      <protection locked="0"/>
    </xf>
    <xf numFmtId="0" fontId="27" fillId="3" borderId="46" xfId="0" applyFont="1" applyFill="1" applyBorder="1" applyAlignment="1" applyProtection="1">
      <alignment horizontal="left" vertical="center"/>
      <protection locked="0"/>
    </xf>
    <xf numFmtId="0" fontId="27" fillId="3" borderId="48" xfId="0" applyFont="1" applyFill="1" applyBorder="1" applyAlignment="1" applyProtection="1">
      <alignment horizontal="left" vertical="center"/>
      <protection locked="0"/>
    </xf>
    <xf numFmtId="0" fontId="9" fillId="8" borderId="62" xfId="0" applyFont="1" applyFill="1" applyBorder="1" applyAlignment="1" applyProtection="1">
      <alignment horizontal="left" vertical="center"/>
      <protection locked="0"/>
    </xf>
    <xf numFmtId="0" fontId="9" fillId="8" borderId="48" xfId="0" applyFont="1" applyFill="1" applyBorder="1" applyAlignment="1" applyProtection="1">
      <alignment horizontal="left" vertical="center"/>
      <protection locked="0"/>
    </xf>
    <xf numFmtId="0" fontId="9" fillId="5" borderId="58" xfId="0" applyFont="1" applyFill="1" applyBorder="1" applyAlignment="1" applyProtection="1">
      <alignment horizontal="center" vertical="center"/>
      <protection locked="0"/>
    </xf>
    <xf numFmtId="0" fontId="39" fillId="6" borderId="15" xfId="0" applyFont="1" applyFill="1" applyBorder="1" applyAlignment="1">
      <alignment horizontal="left" vertical="center" wrapText="1"/>
    </xf>
    <xf numFmtId="0" fontId="39" fillId="6" borderId="16" xfId="0" applyFont="1" applyFill="1" applyBorder="1" applyAlignment="1">
      <alignment horizontal="left" vertical="center" wrapText="1"/>
    </xf>
    <xf numFmtId="0" fontId="9" fillId="3" borderId="18" xfId="0" applyFont="1" applyFill="1" applyBorder="1" applyAlignment="1" applyProtection="1">
      <alignment horizontal="left" vertical="center"/>
      <protection locked="0"/>
    </xf>
    <xf numFmtId="0" fontId="9" fillId="3" borderId="80" xfId="0" applyFont="1" applyFill="1" applyBorder="1" applyAlignment="1" applyProtection="1">
      <alignment horizontal="left" vertical="center"/>
      <protection locked="0"/>
    </xf>
    <xf numFmtId="0" fontId="9" fillId="5" borderId="65" xfId="0" applyFont="1" applyFill="1" applyBorder="1" applyAlignment="1" applyProtection="1">
      <alignment horizontal="center" vertical="center" wrapText="1"/>
      <protection locked="0"/>
    </xf>
    <xf numFmtId="0" fontId="9" fillId="5" borderId="47" xfId="0" applyFont="1" applyFill="1" applyBorder="1" applyAlignment="1" applyProtection="1">
      <alignment horizontal="center" vertical="center" wrapText="1"/>
      <protection locked="0"/>
    </xf>
    <xf numFmtId="0" fontId="9" fillId="5" borderId="55" xfId="0" applyFont="1" applyFill="1" applyBorder="1" applyAlignment="1" applyProtection="1">
      <alignment horizontal="center" vertical="center" wrapText="1"/>
      <protection locked="0"/>
    </xf>
    <xf numFmtId="0" fontId="9" fillId="3" borderId="90" xfId="0" applyFont="1" applyFill="1" applyBorder="1" applyAlignment="1" applyProtection="1">
      <alignment horizontal="left" vertical="center"/>
      <protection locked="0"/>
    </xf>
    <xf numFmtId="0" fontId="9" fillId="3" borderId="62"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48" xfId="0" applyFont="1" applyFill="1" applyBorder="1" applyAlignment="1" applyProtection="1">
      <alignment horizontal="left" vertical="center" wrapText="1"/>
      <protection locked="0"/>
    </xf>
    <xf numFmtId="0" fontId="27" fillId="5" borderId="65" xfId="0" applyFont="1" applyFill="1" applyBorder="1" applyAlignment="1" applyProtection="1">
      <alignment horizontal="left" vertical="center"/>
      <protection locked="0"/>
    </xf>
    <xf numFmtId="0" fontId="27" fillId="5" borderId="27" xfId="0" applyFont="1" applyFill="1" applyBorder="1" applyAlignment="1" applyProtection="1">
      <alignment horizontal="left" vertical="center"/>
      <protection locked="0"/>
    </xf>
    <xf numFmtId="0" fontId="27" fillId="5" borderId="68" xfId="0" applyFont="1" applyFill="1" applyBorder="1" applyAlignment="1" applyProtection="1">
      <alignment horizontal="left" vertical="center"/>
      <protection locked="0"/>
    </xf>
    <xf numFmtId="0" fontId="27" fillId="5" borderId="21" xfId="0" applyFont="1" applyFill="1" applyBorder="1" applyAlignment="1" applyProtection="1">
      <alignment horizontal="left" vertical="center"/>
      <protection locked="0"/>
    </xf>
    <xf numFmtId="0" fontId="9" fillId="3" borderId="89" xfId="0" applyFont="1" applyFill="1" applyBorder="1" applyAlignment="1" applyProtection="1">
      <alignment horizontal="left" vertical="center"/>
      <protection locked="0"/>
    </xf>
    <xf numFmtId="0" fontId="9" fillId="3" borderId="46" xfId="0" applyFont="1" applyFill="1" applyBorder="1" applyAlignment="1" applyProtection="1">
      <alignment horizontal="center" vertical="center"/>
      <protection locked="0"/>
    </xf>
    <xf numFmtId="0" fontId="9" fillId="3" borderId="89" xfId="0" applyFont="1" applyFill="1" applyBorder="1" applyAlignment="1" applyProtection="1">
      <alignment horizontal="center" vertical="center"/>
      <protection locked="0"/>
    </xf>
    <xf numFmtId="0" fontId="9" fillId="5" borderId="82" xfId="0" applyFont="1" applyFill="1" applyBorder="1" applyAlignment="1" applyProtection="1">
      <alignment horizontal="center" vertical="center"/>
      <protection locked="0"/>
    </xf>
    <xf numFmtId="0" fontId="9" fillId="5" borderId="77" xfId="0" applyFont="1" applyFill="1" applyBorder="1" applyAlignment="1" applyProtection="1">
      <alignment horizontal="center" vertical="center"/>
      <protection locked="0"/>
    </xf>
    <xf numFmtId="0" fontId="9" fillId="5" borderId="83" xfId="0" applyFont="1" applyFill="1" applyBorder="1" applyAlignment="1" applyProtection="1">
      <alignment horizontal="left" vertical="center"/>
      <protection locked="0"/>
    </xf>
    <xf numFmtId="0" fontId="9" fillId="5" borderId="78" xfId="0" applyFont="1" applyFill="1" applyBorder="1" applyAlignment="1" applyProtection="1">
      <alignment horizontal="left" vertical="center"/>
      <protection locked="0"/>
    </xf>
    <xf numFmtId="0" fontId="9" fillId="5" borderId="73" xfId="0" applyFont="1" applyFill="1" applyBorder="1" applyAlignment="1" applyProtection="1">
      <alignment horizontal="center" vertical="center"/>
      <protection locked="0"/>
    </xf>
    <xf numFmtId="0" fontId="9" fillId="5" borderId="71" xfId="0" applyFont="1" applyFill="1" applyBorder="1" applyAlignment="1" applyProtection="1">
      <alignment horizontal="center" vertical="center"/>
      <protection locked="0"/>
    </xf>
    <xf numFmtId="0" fontId="9" fillId="5" borderId="74" xfId="0" applyFont="1" applyFill="1" applyBorder="1" applyAlignment="1" applyProtection="1">
      <alignment horizontal="center" vertical="center"/>
      <protection locked="0"/>
    </xf>
    <xf numFmtId="0" fontId="9" fillId="3" borderId="22" xfId="0" applyFont="1" applyFill="1" applyBorder="1" applyAlignment="1" applyProtection="1">
      <alignment horizontal="left" vertical="center"/>
      <protection locked="0"/>
    </xf>
    <xf numFmtId="0" fontId="27" fillId="5" borderId="63" xfId="0" applyFont="1" applyFill="1" applyBorder="1" applyAlignment="1" applyProtection="1">
      <alignment horizontal="left" vertical="center"/>
      <protection locked="0"/>
    </xf>
    <xf numFmtId="0" fontId="27" fillId="5" borderId="20" xfId="0" applyFont="1" applyFill="1" applyBorder="1" applyAlignment="1" applyProtection="1">
      <alignment horizontal="left" vertical="center"/>
      <protection locked="0"/>
    </xf>
    <xf numFmtId="0" fontId="9" fillId="5" borderId="73" xfId="0" applyFont="1" applyFill="1" applyBorder="1" applyAlignment="1" applyProtection="1">
      <alignment horizontal="center" vertical="center" wrapText="1"/>
      <protection locked="0"/>
    </xf>
    <xf numFmtId="0" fontId="9" fillId="5" borderId="71" xfId="0" applyFont="1" applyFill="1" applyBorder="1" applyAlignment="1" applyProtection="1">
      <alignment horizontal="center" vertical="center" wrapText="1"/>
      <protection locked="0"/>
    </xf>
    <xf numFmtId="0" fontId="9" fillId="5" borderId="86" xfId="0" applyFont="1" applyFill="1" applyBorder="1" applyAlignment="1" applyProtection="1">
      <alignment horizontal="center" vertical="center" wrapText="1"/>
      <protection locked="0"/>
    </xf>
    <xf numFmtId="0" fontId="9" fillId="3" borderId="32" xfId="0" applyFont="1" applyFill="1" applyBorder="1" applyAlignment="1" applyProtection="1">
      <alignment horizontal="left" vertical="center"/>
      <protection locked="0"/>
    </xf>
    <xf numFmtId="0" fontId="9" fillId="3" borderId="87" xfId="0" applyFont="1" applyFill="1" applyBorder="1" applyAlignment="1" applyProtection="1">
      <alignment horizontal="left" vertical="center"/>
      <protection locked="0"/>
    </xf>
    <xf numFmtId="0" fontId="9" fillId="5" borderId="79" xfId="0" applyFont="1" applyFill="1" applyBorder="1" applyAlignment="1" applyProtection="1">
      <alignment horizontal="center" vertical="center"/>
      <protection locked="0"/>
    </xf>
    <xf numFmtId="0" fontId="0" fillId="0" borderId="0" xfId="0" applyAlignment="1">
      <alignment horizontal="right" vertical="center"/>
    </xf>
    <xf numFmtId="0" fontId="0" fillId="0" borderId="13" xfId="0" applyBorder="1" applyAlignment="1">
      <alignment horizontal="right" vertical="center"/>
    </xf>
    <xf numFmtId="0" fontId="2" fillId="0" borderId="0" xfId="0" applyFont="1" applyAlignment="1">
      <alignment horizontal="right" vertical="center"/>
    </xf>
    <xf numFmtId="0" fontId="2" fillId="0" borderId="13" xfId="0" applyFont="1" applyBorder="1" applyAlignment="1">
      <alignment horizontal="right" vertical="center"/>
    </xf>
    <xf numFmtId="0" fontId="32" fillId="0" borderId="0" xfId="0" applyFont="1" applyAlignment="1">
      <alignment horizontal="right" vertical="center"/>
    </xf>
    <xf numFmtId="0" fontId="32" fillId="0" borderId="13" xfId="0" applyFont="1" applyBorder="1" applyAlignment="1">
      <alignment horizontal="right" vertical="center"/>
    </xf>
    <xf numFmtId="0" fontId="33" fillId="9" borderId="107" xfId="0" applyFont="1" applyFill="1" applyBorder="1" applyAlignment="1">
      <alignment horizontal="left" vertical="center" wrapText="1"/>
    </xf>
    <xf numFmtId="0" fontId="14" fillId="3" borderId="68"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9" fillId="5" borderId="68" xfId="0" applyFont="1" applyFill="1" applyBorder="1" applyAlignment="1" applyProtection="1">
      <alignment horizontal="center" vertical="center"/>
      <protection locked="0"/>
    </xf>
    <xf numFmtId="0" fontId="9" fillId="5" borderId="96" xfId="0" applyFont="1" applyFill="1" applyBorder="1" applyAlignment="1" applyProtection="1">
      <alignment horizontal="center" vertical="center"/>
      <protection locked="0"/>
    </xf>
    <xf numFmtId="0" fontId="0" fillId="9" borderId="93" xfId="2" applyFont="1" applyFill="1" applyBorder="1" applyAlignment="1" applyProtection="1">
      <alignment horizontal="left" vertical="center" wrapText="1"/>
      <protection locked="0"/>
    </xf>
    <xf numFmtId="0" fontId="48" fillId="9" borderId="94" xfId="2" applyFont="1" applyFill="1" applyBorder="1" applyAlignment="1" applyProtection="1">
      <alignment horizontal="left" vertical="center" wrapText="1"/>
      <protection locked="0"/>
    </xf>
    <xf numFmtId="0" fontId="48" fillId="9" borderId="50" xfId="2" applyFont="1" applyFill="1" applyBorder="1" applyAlignment="1" applyProtection="1">
      <alignment horizontal="left" vertical="center" wrapText="1"/>
      <protection locked="0"/>
    </xf>
    <xf numFmtId="0" fontId="48" fillId="9" borderId="66" xfId="2" applyFont="1" applyFill="1" applyBorder="1" applyAlignment="1" applyProtection="1">
      <alignment horizontal="left" vertical="center" wrapText="1"/>
      <protection locked="0"/>
    </xf>
    <xf numFmtId="0" fontId="9" fillId="3" borderId="51" xfId="0" applyFont="1" applyFill="1" applyBorder="1" applyAlignment="1" applyProtection="1">
      <alignment horizontal="center" vertical="center"/>
      <protection locked="0"/>
    </xf>
    <xf numFmtId="0" fontId="14" fillId="3" borderId="47" xfId="0" applyFont="1" applyFill="1" applyBorder="1" applyAlignment="1">
      <alignment horizontal="left" vertical="center" wrapText="1"/>
    </xf>
    <xf numFmtId="0" fontId="14" fillId="3" borderId="0" xfId="0" applyFont="1" applyFill="1" applyAlignment="1">
      <alignment horizontal="left" vertical="center" wrapText="1"/>
    </xf>
    <xf numFmtId="0" fontId="9" fillId="5" borderId="99" xfId="0" applyFont="1" applyFill="1" applyBorder="1" applyAlignment="1" applyProtection="1">
      <alignment horizontal="center" vertical="center"/>
      <protection locked="0"/>
    </xf>
    <xf numFmtId="0" fontId="9" fillId="5" borderId="100" xfId="0" applyFont="1" applyFill="1" applyBorder="1" applyAlignment="1" applyProtection="1">
      <alignment horizontal="center" vertical="center"/>
      <protection locked="0"/>
    </xf>
    <xf numFmtId="0" fontId="40" fillId="0" borderId="0" xfId="0" applyFont="1" applyAlignment="1">
      <alignment horizontal="right" vertical="center"/>
    </xf>
    <xf numFmtId="0" fontId="40" fillId="0" borderId="13" xfId="0" applyFont="1" applyBorder="1" applyAlignment="1">
      <alignment horizontal="right" vertical="center"/>
    </xf>
    <xf numFmtId="0" fontId="8" fillId="3" borderId="106" xfId="0" applyFont="1" applyFill="1" applyBorder="1" applyAlignment="1">
      <alignment horizontal="left" vertical="center" wrapText="1"/>
    </xf>
    <xf numFmtId="0" fontId="12" fillId="3" borderId="105" xfId="0" applyFont="1" applyFill="1" applyBorder="1" applyAlignment="1">
      <alignment horizontal="left" vertical="center" textRotation="90" wrapText="1"/>
    </xf>
    <xf numFmtId="0" fontId="12" fillId="3" borderId="0" xfId="0" applyFont="1" applyFill="1" applyAlignment="1">
      <alignment horizontal="left" vertical="center" textRotation="90" wrapText="1"/>
    </xf>
    <xf numFmtId="0" fontId="12" fillId="3" borderId="104" xfId="0" applyFont="1" applyFill="1" applyBorder="1" applyAlignment="1">
      <alignment horizontal="left" vertical="center" textRotation="90" wrapText="1"/>
    </xf>
    <xf numFmtId="0" fontId="12" fillId="3" borderId="0" xfId="0" applyFont="1" applyFill="1" applyAlignment="1">
      <alignment horizontal="left" vertical="center" textRotation="90"/>
    </xf>
    <xf numFmtId="0" fontId="12" fillId="3" borderId="105" xfId="0" applyFont="1" applyFill="1" applyBorder="1" applyAlignment="1">
      <alignment horizontal="center" vertical="center" textRotation="90" wrapText="1"/>
    </xf>
    <xf numFmtId="0" fontId="12" fillId="3" borderId="0" xfId="0" applyFont="1" applyFill="1" applyAlignment="1">
      <alignment horizontal="center" vertical="center" textRotation="90" wrapText="1"/>
    </xf>
    <xf numFmtId="0" fontId="12" fillId="3" borderId="104" xfId="0" applyFont="1" applyFill="1" applyBorder="1" applyAlignment="1">
      <alignment horizontal="center" vertical="center" textRotation="90" wrapText="1"/>
    </xf>
    <xf numFmtId="0" fontId="8" fillId="3" borderId="35" xfId="0" applyFont="1" applyFill="1" applyBorder="1" applyAlignment="1">
      <alignment horizontal="left" vertical="center" wrapText="1"/>
    </xf>
    <xf numFmtId="0" fontId="78" fillId="0" borderId="0" xfId="0" applyFont="1" applyFill="1" applyAlignment="1">
      <alignment horizontal="left"/>
    </xf>
    <xf numFmtId="0" fontId="8" fillId="3" borderId="0" xfId="0" applyFont="1" applyFill="1" applyAlignment="1">
      <alignment horizontal="left" vertical="top" wrapText="1"/>
    </xf>
    <xf numFmtId="14" fontId="8" fillId="12" borderId="0" xfId="0" applyNumberFormat="1" applyFont="1" applyFill="1" applyAlignment="1">
      <alignment horizontal="left" vertical="center" wrapText="1"/>
    </xf>
    <xf numFmtId="0" fontId="79" fillId="0" borderId="0" xfId="0" applyFont="1" applyFill="1" applyAlignment="1">
      <alignment horizontal="left" wrapText="1"/>
    </xf>
    <xf numFmtId="0" fontId="76" fillId="0" borderId="0" xfId="0" applyFont="1" applyFill="1" applyAlignment="1">
      <alignment horizontal="left" vertical="center" wrapText="1"/>
    </xf>
    <xf numFmtId="14" fontId="76" fillId="12" borderId="0" xfId="0" applyNumberFormat="1" applyFont="1" applyFill="1" applyAlignment="1">
      <alignment horizontal="left" vertical="center" wrapText="1"/>
    </xf>
    <xf numFmtId="0" fontId="2" fillId="3" borderId="67" xfId="0" applyFont="1" applyFill="1" applyBorder="1" applyAlignment="1">
      <alignment horizontal="center" vertical="center" textRotation="90" wrapText="1"/>
    </xf>
    <xf numFmtId="0" fontId="2" fillId="3" borderId="0" xfId="0" applyFont="1" applyFill="1" applyAlignment="1">
      <alignment horizontal="center" vertical="center" textRotation="90" wrapText="1"/>
    </xf>
    <xf numFmtId="0" fontId="2" fillId="3" borderId="4" xfId="0" applyFont="1" applyFill="1" applyBorder="1" applyAlignment="1">
      <alignment horizontal="center" vertical="center" textRotation="90" wrapText="1"/>
    </xf>
    <xf numFmtId="0" fontId="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2" fillId="3" borderId="43" xfId="0" applyFont="1" applyFill="1" applyBorder="1" applyAlignment="1">
      <alignment horizontal="center" vertical="center" textRotation="90" wrapText="1"/>
    </xf>
    <xf numFmtId="0" fontId="76" fillId="3" borderId="0" xfId="0" applyFont="1" applyFill="1" applyAlignment="1">
      <alignment horizontal="center" vertical="top" wrapText="1"/>
    </xf>
    <xf numFmtId="0" fontId="2" fillId="3" borderId="0" xfId="0" applyFont="1" applyFill="1" applyBorder="1" applyAlignment="1" applyProtection="1">
      <alignment horizontal="center" wrapText="1"/>
    </xf>
    <xf numFmtId="0" fontId="2" fillId="3" borderId="0" xfId="0" applyFont="1" applyFill="1" applyBorder="1" applyAlignment="1" applyProtection="1">
      <alignment horizontal="left" wrapText="1"/>
    </xf>
    <xf numFmtId="0" fontId="46" fillId="13" borderId="0" xfId="0" applyFont="1" applyFill="1" applyAlignment="1">
      <alignment horizontal="left" vertical="center" wrapText="1"/>
    </xf>
    <xf numFmtId="0" fontId="80" fillId="0" borderId="123" xfId="0" applyFont="1" applyFill="1" applyBorder="1" applyAlignment="1">
      <alignment horizontal="center" vertical="center" wrapText="1"/>
    </xf>
    <xf numFmtId="0" fontId="80" fillId="0" borderId="135" xfId="0" applyFont="1" applyFill="1" applyBorder="1" applyAlignment="1">
      <alignment horizontal="center" vertical="center" wrapText="1"/>
    </xf>
    <xf numFmtId="0" fontId="80" fillId="0" borderId="124" xfId="0" applyFont="1" applyFill="1" applyBorder="1" applyAlignment="1">
      <alignment horizontal="center" vertical="center" wrapText="1"/>
    </xf>
    <xf numFmtId="0" fontId="80" fillId="0" borderId="47" xfId="0" applyFont="1" applyFill="1" applyBorder="1" applyAlignment="1">
      <alignment horizontal="center" vertical="center" wrapText="1"/>
    </xf>
    <xf numFmtId="0" fontId="80" fillId="0" borderId="50" xfId="0" applyFont="1" applyFill="1" applyBorder="1" applyAlignment="1">
      <alignment horizontal="center" vertical="center" wrapText="1"/>
    </xf>
    <xf numFmtId="0" fontId="80" fillId="3" borderId="66" xfId="0" applyFont="1" applyFill="1" applyBorder="1" applyAlignment="1">
      <alignment horizontal="center" vertical="center" wrapText="1"/>
    </xf>
    <xf numFmtId="0" fontId="80" fillId="3" borderId="45" xfId="0" applyFont="1" applyFill="1" applyBorder="1" applyAlignment="1">
      <alignment horizontal="center" vertical="center" wrapText="1"/>
    </xf>
  </cellXfs>
  <cellStyles count="4">
    <cellStyle name="Ausgabe" xfId="1" builtinId="21"/>
    <cellStyle name="Komma" xfId="3" builtinId="3"/>
    <cellStyle name="Link" xfId="2" builtinId="8"/>
    <cellStyle name="Standard" xfId="0" builtinId="0"/>
  </cellStyles>
  <dxfs count="226">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9" tint="0.39994506668294322"/>
        </patternFill>
      </fill>
    </dxf>
    <dxf>
      <fill>
        <patternFill>
          <bgColor rgb="FFE57171"/>
        </patternFill>
      </fill>
    </dxf>
    <dxf>
      <font>
        <color theme="1"/>
      </font>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5" tint="0.39994506668294322"/>
        </patternFill>
      </fill>
    </dxf>
    <dxf>
      <border>
        <left style="thin">
          <color rgb="FF85BBE3"/>
        </left>
        <vertical/>
        <horizontal/>
      </border>
    </dxf>
    <dxf>
      <border>
        <left style="thin">
          <color rgb="FF85BBE3"/>
        </left>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border>
        <left style="thin">
          <color rgb="FF85BBE3"/>
        </left>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border>
    </dxf>
    <dxf>
      <border>
        <left style="thin">
          <color rgb="FF85BBE3"/>
        </left>
        <vertical/>
        <horizontal/>
      </border>
    </dxf>
    <dxf>
      <border>
        <left style="thin">
          <color rgb="FF85BBE3"/>
        </left>
      </border>
    </dxf>
    <dxf>
      <border>
        <left style="thin">
          <color rgb="FF85BBE3"/>
        </left>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border>
    </dxf>
    <dxf>
      <border>
        <left style="thin">
          <color rgb="FF85BBE3"/>
        </left>
        <vertical/>
        <horizontal/>
      </border>
    </dxf>
    <dxf>
      <border>
        <left style="thin">
          <color rgb="FF85BBE3"/>
        </left>
      </border>
    </dxf>
    <dxf>
      <border>
        <left style="thin">
          <color rgb="FF85BBE3"/>
        </left>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ont>
        <color theme="0"/>
      </font>
    </dxf>
    <dxf>
      <font>
        <color theme="0"/>
      </font>
    </dxf>
    <dxf>
      <font>
        <color theme="0"/>
      </font>
    </dxf>
    <dxf>
      <font>
        <color theme="0"/>
      </font>
    </dxf>
    <dxf>
      <border>
        <left style="thin">
          <color rgb="FF85BBE3"/>
        </left>
      </border>
    </dxf>
    <dxf>
      <border>
        <left style="thin">
          <color rgb="FF85BBE3"/>
        </left>
        <vertical/>
        <horizontal/>
      </border>
    </dxf>
    <dxf>
      <border>
        <left style="thin">
          <color rgb="FF85BBE3"/>
        </left>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ont>
        <color theme="0"/>
      </font>
    </dxf>
    <dxf>
      <font>
        <color theme="0"/>
      </font>
    </dxf>
    <dxf>
      <border>
        <left style="thin">
          <color rgb="FF85BBE3"/>
        </left>
        <vertical/>
        <horizontal/>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border>
        <left style="thin">
          <color rgb="FF85BBE3"/>
        </left>
        <vertical/>
        <horizontal/>
      </border>
    </dxf>
    <dxf>
      <fill>
        <patternFill>
          <bgColor rgb="FF85BBE3"/>
        </patternFill>
      </fill>
      <border>
        <left style="thin">
          <color rgb="FF85BBE3"/>
        </left>
        <vertical/>
        <horizontal/>
      </border>
    </dxf>
    <dxf>
      <fill>
        <patternFill>
          <bgColor rgb="FFE1F0FC"/>
        </patternFill>
      </fill>
    </dxf>
    <dxf>
      <font>
        <color rgb="FFFF0000"/>
      </font>
      <fill>
        <patternFill>
          <bgColor rgb="FF85BBE3"/>
        </patternFill>
      </fill>
    </dxf>
    <dxf>
      <fill>
        <patternFill>
          <bgColor rgb="FFE1F0FC"/>
        </patternFill>
      </fill>
    </dxf>
    <dxf>
      <font>
        <color rgb="FFFF0000"/>
      </font>
      <fill>
        <patternFill>
          <bgColor rgb="FF85BBE3"/>
        </patternFill>
      </fill>
      <border>
        <left style="thin">
          <color rgb="FF85BBE3"/>
        </left>
      </border>
    </dxf>
    <dxf>
      <border>
        <left style="thin">
          <color rgb="FF173B83"/>
        </left>
      </border>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ont>
        <color rgb="FFFF0000"/>
      </font>
      <fill>
        <patternFill>
          <bgColor rgb="FF85BBE3"/>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ill>
        <patternFill>
          <bgColor theme="7" tint="0.59996337778862885"/>
        </patternFill>
      </fill>
    </dxf>
    <dxf>
      <font>
        <color theme="0"/>
      </font>
      <fill>
        <patternFill>
          <bgColor rgb="FFE57171"/>
        </patternFill>
      </fill>
    </dxf>
    <dxf>
      <fill>
        <patternFill>
          <bgColor theme="9" tint="0.39994506668294322"/>
        </patternFill>
      </fill>
    </dxf>
    <dxf>
      <font>
        <color rgb="FFFF0000"/>
      </font>
      <fill>
        <patternFill>
          <bgColor rgb="FF85BBE3"/>
        </patternFill>
      </fill>
    </dxf>
    <dxf>
      <fill>
        <patternFill>
          <bgColor rgb="FFE57171"/>
        </patternFill>
      </fill>
    </dxf>
    <dxf>
      <fill>
        <patternFill>
          <bgColor theme="9" tint="0.39994506668294322"/>
        </patternFill>
      </fill>
    </dxf>
    <dxf>
      <fill>
        <patternFill>
          <bgColor rgb="FFE1F0FC"/>
        </patternFill>
      </fill>
    </dxf>
    <dxf>
      <fill>
        <patternFill>
          <bgColor rgb="FFE1F0FC"/>
        </patternFill>
      </fill>
    </dxf>
    <dxf>
      <font>
        <color theme="1"/>
      </font>
    </dxf>
    <dxf>
      <font>
        <color theme="0"/>
      </font>
      <fill>
        <patternFill patternType="none">
          <bgColor auto="1"/>
        </patternFill>
      </fill>
      <border>
        <top/>
        <bottom/>
      </border>
    </dxf>
    <dxf>
      <font>
        <color theme="0"/>
      </font>
      <fill>
        <patternFill patternType="none">
          <bgColor auto="1"/>
        </patternFill>
      </fill>
      <border>
        <top/>
        <bottom/>
        <vertical/>
        <horizontal/>
      </border>
    </dxf>
  </dxfs>
  <tableStyles count="0" defaultTableStyle="TableStyleMedium2" defaultPivotStyle="PivotStyleLight16"/>
  <colors>
    <mruColors>
      <color rgb="FF173B83"/>
      <color rgb="FFE57171"/>
      <color rgb="FFE1F0FC"/>
      <color rgb="FF85BBE3"/>
      <color rgb="FF85BBBB"/>
      <color rgb="FF2E5099"/>
      <color rgb="FF69AEE3"/>
      <color rgb="FF003399"/>
      <color rgb="FFE6F1F1"/>
      <color rgb="FFF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334805</xdr:colOff>
      <xdr:row>12</xdr:row>
      <xdr:rowOff>165224</xdr:rowOff>
    </xdr:from>
    <xdr:to>
      <xdr:col>10</xdr:col>
      <xdr:colOff>654848</xdr:colOff>
      <xdr:row>14</xdr:row>
      <xdr:rowOff>286621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7098"/>
        <a:stretch/>
      </xdr:blipFill>
      <xdr:spPr>
        <a:xfrm>
          <a:off x="6364130" y="2794124"/>
          <a:ext cx="2948943" cy="540497"/>
        </a:xfrm>
        <a:prstGeom prst="rect">
          <a:avLst/>
        </a:prstGeom>
      </xdr:spPr>
    </xdr:pic>
    <xdr:clientData/>
  </xdr:twoCellAnchor>
  <xdr:twoCellAnchor editAs="oneCell">
    <xdr:from>
      <xdr:col>8</xdr:col>
      <xdr:colOff>827887</xdr:colOff>
      <xdr:row>6</xdr:row>
      <xdr:rowOff>56088</xdr:rowOff>
    </xdr:from>
    <xdr:to>
      <xdr:col>10</xdr:col>
      <xdr:colOff>354345</xdr:colOff>
      <xdr:row>10</xdr:row>
      <xdr:rowOff>169098</xdr:rowOff>
    </xdr:to>
    <xdr:pic>
      <xdr:nvPicPr>
        <xdr:cNvPr id="3" name="Grafik 2" descr="https://www.oerok.gv.at/fileadmin/user_upload/Bilder/Placeholders/firefox_6Amh0ZEWGk.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3537" y="1399113"/>
          <a:ext cx="1079033" cy="979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377351</xdr:colOff>
      <xdr:row>15</xdr:row>
      <xdr:rowOff>57315</xdr:rowOff>
    </xdr:from>
    <xdr:to>
      <xdr:col>10</xdr:col>
      <xdr:colOff>429051</xdr:colOff>
      <xdr:row>17</xdr:row>
      <xdr:rowOff>104241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6676" y="3829215"/>
          <a:ext cx="2680600" cy="61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1007336</xdr:colOff>
      <xdr:row>1</xdr:row>
      <xdr:rowOff>87313</xdr:rowOff>
    </xdr:from>
    <xdr:to>
      <xdr:col>8</xdr:col>
      <xdr:colOff>1725173</xdr:colOff>
      <xdr:row>3</xdr:row>
      <xdr:rowOff>73068</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b="7098"/>
        <a:stretch/>
      </xdr:blipFill>
      <xdr:spPr>
        <a:xfrm>
          <a:off x="6807003" y="330730"/>
          <a:ext cx="2067834" cy="504338"/>
        </a:xfrm>
        <a:prstGeom prst="rect">
          <a:avLst/>
        </a:prstGeom>
      </xdr:spPr>
    </xdr:pic>
    <xdr:clientData/>
  </xdr:twoCellAnchor>
  <xdr:twoCellAnchor editAs="oneCell">
    <xdr:from>
      <xdr:col>8</xdr:col>
      <xdr:colOff>804334</xdr:colOff>
      <xdr:row>3</xdr:row>
      <xdr:rowOff>197765</xdr:rowOff>
    </xdr:from>
    <xdr:to>
      <xdr:col>8</xdr:col>
      <xdr:colOff>1623773</xdr:colOff>
      <xdr:row>6</xdr:row>
      <xdr:rowOff>214602</xdr:rowOff>
    </xdr:to>
    <xdr:pic>
      <xdr:nvPicPr>
        <xdr:cNvPr id="3" name="Grafik 2" descr="https://www.oerok.gv.at/fileadmin/user_upload/Bilder/Placeholders/firefox_6Amh0ZEWGk.pn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0417" y="959765"/>
          <a:ext cx="819439" cy="747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806823</xdr:colOff>
      <xdr:row>1</xdr:row>
      <xdr:rowOff>98519</xdr:rowOff>
    </xdr:from>
    <xdr:to>
      <xdr:col>9</xdr:col>
      <xdr:colOff>1890053</xdr:colOff>
      <xdr:row>3</xdr:row>
      <xdr:rowOff>101083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b="7098"/>
        <a:stretch/>
      </xdr:blipFill>
      <xdr:spPr>
        <a:xfrm>
          <a:off x="9760323" y="311431"/>
          <a:ext cx="2059742" cy="478814"/>
        </a:xfrm>
        <a:prstGeom prst="rect">
          <a:avLst/>
        </a:prstGeom>
      </xdr:spPr>
    </xdr:pic>
    <xdr:clientData/>
  </xdr:twoCellAnchor>
  <xdr:twoCellAnchor editAs="oneCell">
    <xdr:from>
      <xdr:col>9</xdr:col>
      <xdr:colOff>804334</xdr:colOff>
      <xdr:row>3</xdr:row>
      <xdr:rowOff>197765</xdr:rowOff>
    </xdr:from>
    <xdr:to>
      <xdr:col>9</xdr:col>
      <xdr:colOff>1623773</xdr:colOff>
      <xdr:row>6</xdr:row>
      <xdr:rowOff>185786</xdr:rowOff>
    </xdr:to>
    <xdr:pic>
      <xdr:nvPicPr>
        <xdr:cNvPr id="5" name="Grafik 4" descr="https://www.oerok.gv.at/fileadmin/user_upload/Bilder/Placeholders/firefox_6Amh0ZEWGk.pn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6659" y="893090"/>
          <a:ext cx="819439" cy="731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drea Wallner" id="{86A4DF1D-9661-4864-9E80-B614D6B3C9B8}" userId="Andrea Wallner"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3-04-21T11:01:46.92" personId="{86A4DF1D-9661-4864-9E80-B614D6B3C9B8}" id="{B26BB743-D50F-47B8-8A72-9792F3660EFF}">
    <text>Die Herausnahme dieser beiden Kategorien aus dem gesamten climate Proofing Prozess  wird intern noch reflektiert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maps.naturgefahren.at/?g_card=erosion" TargetMode="External"/><Relationship Id="rId7"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hyperlink" Target="https://maps.naturgefahren.at/" TargetMode="External"/><Relationship Id="rId5" Type="http://schemas.openxmlformats.org/officeDocument/2006/relationships/hyperlink" Target="https://www.hora.gv.at/" TargetMode="External"/><Relationship Id="rId4" Type="http://schemas.openxmlformats.org/officeDocument/2006/relationships/hyperlink" Target="https://www.inspire.gv.at/Geoportale/Geoportale-der-Laender.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maps.wisa.bml.gv.at/vorlaeufige-risikobewertung-2018" TargetMode="External"/><Relationship Id="rId3" Type="http://schemas.openxmlformats.org/officeDocument/2006/relationships/hyperlink" Target="https://maps.wisa.bml.gv.at/vorlaeufige-risikobewertung-2018" TargetMode="External"/><Relationship Id="rId7" Type="http://schemas.openxmlformats.org/officeDocument/2006/relationships/hyperlink" Target="https://maps.wisa.bml.gv.at/vorlaeufige-risikobewertung-2018" TargetMode="Externa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hyperlink" Target="https://maps.wisa.bml.gv.at/vorlaeufige-risikobewertung-2018" TargetMode="External"/><Relationship Id="rId5" Type="http://schemas.openxmlformats.org/officeDocument/2006/relationships/hyperlink" Target="https://data.ccca.ac.at/group/615e0337-845f-4c33-afb7-aa966fb2f976?frequency=UNKNOWN" TargetMode="External"/><Relationship Id="rId10" Type="http://schemas.openxmlformats.org/officeDocument/2006/relationships/printerSettings" Target="../printerSettings/printerSettings28.bin"/><Relationship Id="rId4" Type="http://schemas.openxmlformats.org/officeDocument/2006/relationships/hyperlink" Target="https://maps.wisa.bml.gv.at/vorlaeufige-risikobewertung-2018" TargetMode="External"/><Relationship Id="rId9" Type="http://schemas.openxmlformats.org/officeDocument/2006/relationships/hyperlink" Target="https://data.ccca.ac.at/group/615e0337-845f-4c33-afb7-aa966fb2f976?frequency=UNKNOWN"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ata.ccca.ac.at/group/615e0337-845f-4c33-afb7-aa966fb2f976?frequency=UNKNOWN" TargetMode="External"/><Relationship Id="rId3" Type="http://schemas.openxmlformats.org/officeDocument/2006/relationships/hyperlink" Target="https://data.ccca.ac.at/group/615e0337-845f-4c33-afb7-aa966fb2f976?frequency=UNKNOWN" TargetMode="External"/><Relationship Id="rId7" Type="http://schemas.openxmlformats.org/officeDocument/2006/relationships/hyperlink" Target="https://www.hora.gv.at/" TargetMode="External"/><Relationship Id="rId12"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hyperlink" Target="https://www.hora.gv.at/" TargetMode="External"/><Relationship Id="rId11" Type="http://schemas.openxmlformats.org/officeDocument/2006/relationships/hyperlink" Target="https://www.hora.gv.at/" TargetMode="External"/><Relationship Id="rId5" Type="http://schemas.openxmlformats.org/officeDocument/2006/relationships/hyperlink" Target="https://www.hora.gv.at/" TargetMode="External"/><Relationship Id="rId10" Type="http://schemas.openxmlformats.org/officeDocument/2006/relationships/hyperlink" Target="https://data.ccca.ac.at/group/615e0337-845f-4c33-afb7-aa966fb2f976?frequency=UNKNOWN" TargetMode="External"/><Relationship Id="rId4" Type="http://schemas.openxmlformats.org/officeDocument/2006/relationships/hyperlink" Target="https://info.bml.gv.at/themen/wald/wald-und-naturgefahren/waldbrand/waldbrand_risikokarte.html" TargetMode="External"/><Relationship Id="rId9" Type="http://schemas.openxmlformats.org/officeDocument/2006/relationships/hyperlink" Target="https://data.ccca.ac.at/group/615e0337-845f-4c33-afb7-aa966fb2f976?frequency=UNKNOW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gpskoordinaten.de/"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7.bin"/><Relationship Id="rId4" Type="http://schemas.openxmlformats.org/officeDocument/2006/relationships/hyperlink" Target="http://www.gpskoordinaten.d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hgprotocol.org/sites/default/files/standards/ghg_project_accounting.pdf" TargetMode="External"/><Relationship Id="rId7"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hyperlink" Target="https://ghgprotocol.org/sites/default/files/standards/ghg_project_accounting.pdf" TargetMode="External"/><Relationship Id="rId5" Type="http://schemas.openxmlformats.org/officeDocument/2006/relationships/hyperlink" Target="https://www.eib.org/attachments/lucalli/eib_project_carbon_footprint_methodologies_2023_en.pdf" TargetMode="External"/><Relationship Id="rId4" Type="http://schemas.openxmlformats.org/officeDocument/2006/relationships/hyperlink" Target="https://op.europa.eu/en/publication-detail/-/publication/23a24b21-16d0-11ec-b4fe-01aa75ed71a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https://www.hora.gv.at/" TargetMode="External"/><Relationship Id="rId7" Type="http://schemas.openxmlformats.org/officeDocument/2006/relationships/hyperlink" Target="https://data.ccca.ac.at/group/615e0337-845f-4c33-afb7-aa966fb2f976?frequency=UNKNOWN" TargetMode="Externa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eur-lex.europa.eu/legal-content/EN/TXT/?uri=uriserv%3AOJ.C_.2021.373.01.0001.01.ENG" TargetMode="External"/><Relationship Id="rId5" Type="http://schemas.openxmlformats.org/officeDocument/2006/relationships/hyperlink" Target="https://www.naturgefahrenimklimawandel.at/ngch-wie/ngch-themenbereiche" TargetMode="External"/><Relationship Id="rId4" Type="http://schemas.openxmlformats.org/officeDocument/2006/relationships/hyperlink" Target="https://hora.gv.at/assets/eHORA/pdf/Ratgeber_Leben_mit_Naturgefahr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K20"/>
  <sheetViews>
    <sheetView showGridLines="0" tabSelected="1" zoomScaleNormal="100" workbookViewId="0">
      <selection activeCell="E10" sqref="E10"/>
    </sheetView>
  </sheetViews>
  <sheetFormatPr baseColWidth="10" defaultColWidth="10.85546875" defaultRowHeight="16.5" x14ac:dyDescent="0.3"/>
  <cols>
    <col min="1" max="2" width="3.140625" style="114" customWidth="1"/>
    <col min="3" max="3" width="10.85546875" style="114"/>
    <col min="4" max="4" width="14.42578125" style="114" customWidth="1"/>
    <col min="5" max="5" width="37.140625" style="114" customWidth="1"/>
    <col min="6" max="7" width="10.85546875" style="114"/>
    <col min="8" max="8" width="16.140625" style="114" customWidth="1"/>
    <col min="9" max="9" width="12.42578125" style="115" customWidth="1"/>
    <col min="10" max="11" width="10.85546875" style="114"/>
    <col min="12" max="12" width="3.140625" style="114" customWidth="1"/>
    <col min="13" max="16384" width="10.85546875" style="114"/>
  </cols>
  <sheetData>
    <row r="2" spans="2:11" x14ac:dyDescent="0.3">
      <c r="B2" s="73"/>
      <c r="C2" s="73"/>
      <c r="D2" s="73"/>
      <c r="E2" s="73"/>
      <c r="F2" s="73"/>
      <c r="G2" s="73"/>
      <c r="H2" s="73"/>
      <c r="I2" s="87"/>
      <c r="J2" s="73"/>
      <c r="K2" s="73"/>
    </row>
    <row r="3" spans="2:11" ht="21.95" customHeight="1" x14ac:dyDescent="0.4">
      <c r="B3" s="94"/>
      <c r="C3" s="117" t="s">
        <v>22</v>
      </c>
      <c r="D3" s="73"/>
      <c r="E3" s="73"/>
      <c r="F3" s="73"/>
      <c r="G3" s="73"/>
      <c r="H3" s="73"/>
      <c r="I3" s="87"/>
      <c r="J3" s="73"/>
      <c r="K3" s="73"/>
    </row>
    <row r="4" spans="2:11" x14ac:dyDescent="0.3">
      <c r="B4" s="73"/>
      <c r="C4" s="73" t="s">
        <v>6</v>
      </c>
      <c r="D4" s="73"/>
      <c r="E4" s="73"/>
      <c r="F4" s="73"/>
      <c r="G4" s="73"/>
      <c r="H4" s="73"/>
      <c r="I4" s="87"/>
      <c r="J4" s="73"/>
      <c r="K4" s="73"/>
    </row>
    <row r="5" spans="2:11" ht="17.45" customHeight="1" x14ac:dyDescent="0.3">
      <c r="B5" s="73"/>
      <c r="C5" s="73"/>
      <c r="D5" s="73"/>
      <c r="E5" s="73"/>
      <c r="F5" s="73"/>
      <c r="G5" s="73"/>
      <c r="H5" s="73"/>
      <c r="I5" s="73"/>
      <c r="J5" s="73"/>
      <c r="K5" s="87"/>
    </row>
    <row r="6" spans="2:11" ht="17.45" customHeight="1" x14ac:dyDescent="0.3">
      <c r="B6" s="73"/>
      <c r="C6" s="73"/>
      <c r="D6" s="73"/>
      <c r="E6" s="73"/>
      <c r="F6" s="73"/>
      <c r="G6" s="73"/>
      <c r="H6" s="73"/>
      <c r="I6" s="73"/>
      <c r="J6" s="73"/>
      <c r="K6" s="87"/>
    </row>
    <row r="7" spans="2:11" x14ac:dyDescent="0.3">
      <c r="B7" s="73"/>
      <c r="C7" s="488"/>
      <c r="D7" s="112"/>
      <c r="E7" s="489"/>
      <c r="F7" s="73"/>
      <c r="G7" s="73"/>
      <c r="H7" s="73"/>
      <c r="I7" s="73"/>
      <c r="J7" s="73"/>
      <c r="K7" s="73"/>
    </row>
    <row r="8" spans="2:11" ht="17.45" customHeight="1" x14ac:dyDescent="0.3">
      <c r="B8" s="73"/>
      <c r="C8" s="490" t="s">
        <v>179</v>
      </c>
      <c r="D8" s="491"/>
      <c r="E8" s="492" t="s">
        <v>176</v>
      </c>
      <c r="F8" s="73"/>
      <c r="G8" s="73"/>
      <c r="H8" s="73"/>
      <c r="I8" s="73"/>
      <c r="J8" s="73"/>
      <c r="K8" s="73"/>
    </row>
    <row r="9" spans="2:11" ht="17.45" customHeight="1" x14ac:dyDescent="0.3">
      <c r="B9" s="73"/>
      <c r="C9" s="493" t="s">
        <v>745</v>
      </c>
      <c r="D9" s="73"/>
      <c r="E9" s="494" t="s">
        <v>177</v>
      </c>
      <c r="F9" s="73"/>
      <c r="G9" s="73"/>
      <c r="H9" s="73"/>
      <c r="I9" s="73"/>
      <c r="J9" s="73"/>
      <c r="K9" s="73"/>
    </row>
    <row r="10" spans="2:11" ht="17.45" customHeight="1" x14ac:dyDescent="0.3">
      <c r="B10" s="73"/>
      <c r="C10" s="495"/>
      <c r="D10" s="1"/>
      <c r="E10" s="494" t="s">
        <v>178</v>
      </c>
      <c r="F10" s="73"/>
      <c r="G10" s="73"/>
      <c r="H10" s="73"/>
      <c r="I10" s="73"/>
      <c r="J10" s="73"/>
      <c r="K10" s="73"/>
    </row>
    <row r="11" spans="2:11" ht="16.5" customHeight="1" x14ac:dyDescent="0.3">
      <c r="B11" s="73"/>
      <c r="C11" s="496"/>
      <c r="D11" s="73"/>
      <c r="E11" s="497"/>
      <c r="F11" s="73"/>
      <c r="G11" s="73"/>
      <c r="H11" s="73"/>
      <c r="I11" s="73"/>
      <c r="J11" s="73"/>
      <c r="K11" s="73"/>
    </row>
    <row r="12" spans="2:11" ht="16.5" customHeight="1" x14ac:dyDescent="0.3">
      <c r="B12" s="73"/>
      <c r="C12" s="498" t="s">
        <v>746</v>
      </c>
      <c r="D12" s="73"/>
      <c r="E12" s="499">
        <v>45099</v>
      </c>
      <c r="F12" s="73"/>
      <c r="G12" s="73"/>
      <c r="H12" s="73"/>
      <c r="I12" s="73"/>
      <c r="J12" s="73"/>
      <c r="K12" s="73"/>
    </row>
    <row r="13" spans="2:11" ht="16.5" customHeight="1" x14ac:dyDescent="0.3">
      <c r="B13" s="73"/>
      <c r="C13" s="500" t="s">
        <v>7</v>
      </c>
      <c r="D13" s="501"/>
      <c r="E13" s="502">
        <v>1</v>
      </c>
      <c r="F13" s="73"/>
      <c r="G13" s="73"/>
      <c r="H13" s="73"/>
      <c r="I13" s="73"/>
      <c r="J13" s="73"/>
      <c r="K13" s="73"/>
    </row>
    <row r="14" spans="2:11" ht="16.5" customHeight="1" x14ac:dyDescent="0.3">
      <c r="B14" s="73"/>
      <c r="C14" s="73"/>
      <c r="D14" s="73"/>
      <c r="E14" s="73"/>
      <c r="F14" s="73"/>
      <c r="G14" s="73"/>
      <c r="H14" s="73"/>
      <c r="I14" s="87"/>
      <c r="J14" s="73"/>
      <c r="K14" s="73"/>
    </row>
    <row r="15" spans="2:11" ht="57" x14ac:dyDescent="0.3">
      <c r="B15" s="73"/>
      <c r="C15" s="508" t="s">
        <v>747</v>
      </c>
      <c r="D15" s="509"/>
      <c r="E15" s="489" t="s">
        <v>751</v>
      </c>
      <c r="F15" s="73"/>
      <c r="G15" s="73"/>
      <c r="H15" s="73"/>
      <c r="I15" s="87"/>
      <c r="J15" s="73"/>
      <c r="K15" s="73"/>
    </row>
    <row r="16" spans="2:11" ht="16.5" customHeight="1" x14ac:dyDescent="0.3">
      <c r="B16" s="73"/>
      <c r="C16" s="503"/>
      <c r="D16" s="35"/>
      <c r="E16" s="35"/>
      <c r="F16" s="73"/>
      <c r="G16" s="73"/>
      <c r="H16" s="73"/>
      <c r="I16" s="87"/>
      <c r="J16" s="73"/>
      <c r="K16" s="73"/>
    </row>
    <row r="17" spans="2:11" ht="28.5" x14ac:dyDescent="0.3">
      <c r="B17" s="73"/>
      <c r="C17" s="488" t="s">
        <v>748</v>
      </c>
      <c r="D17" s="112"/>
      <c r="E17" s="489" t="s">
        <v>8</v>
      </c>
      <c r="F17" s="73"/>
      <c r="G17" s="73"/>
      <c r="H17" s="73"/>
      <c r="I17" s="87"/>
      <c r="J17" s="73"/>
      <c r="K17" s="73"/>
    </row>
    <row r="18" spans="2:11" ht="16.5" customHeight="1" x14ac:dyDescent="0.3">
      <c r="B18" s="73"/>
      <c r="C18" s="73"/>
      <c r="D18" s="73"/>
      <c r="E18" s="73"/>
      <c r="F18" s="73"/>
      <c r="G18" s="73"/>
      <c r="H18" s="73"/>
      <c r="I18" s="87"/>
      <c r="J18" s="73"/>
      <c r="K18" s="73"/>
    </row>
    <row r="19" spans="2:11" ht="16.5" customHeight="1" x14ac:dyDescent="0.3">
      <c r="B19" s="73"/>
      <c r="C19" s="73"/>
      <c r="D19" s="73"/>
      <c r="E19" s="73"/>
      <c r="F19" s="73"/>
      <c r="G19" s="73"/>
      <c r="H19" s="73"/>
      <c r="I19" s="87"/>
      <c r="J19" s="73"/>
      <c r="K19" s="73"/>
    </row>
    <row r="20" spans="2:11" ht="16.5" customHeight="1" x14ac:dyDescent="0.3"/>
  </sheetData>
  <sheetProtection password="CC39" sheet="1" selectLockedCells="1"/>
  <mergeCells count="1">
    <mergeCell ref="C15:D1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outlinePr summaryBelow="0" summaryRight="0"/>
    <pageSetUpPr fitToPage="1"/>
  </sheetPr>
  <dimension ref="A1:W164"/>
  <sheetViews>
    <sheetView showGridLines="0" topLeftCell="A85" zoomScale="85" zoomScaleNormal="85" workbookViewId="0">
      <selection activeCell="E30" sqref="E30:E31"/>
    </sheetView>
  </sheetViews>
  <sheetFormatPr baseColWidth="10" defaultColWidth="10.85546875" defaultRowHeight="16.5" x14ac:dyDescent="0.3"/>
  <cols>
    <col min="1" max="1" width="3.140625" style="114" customWidth="1"/>
    <col min="2" max="2" width="3.140625" style="119" customWidth="1"/>
    <col min="3" max="3" width="3.140625" style="160" customWidth="1"/>
    <col min="4" max="4" width="45.85546875" style="160" customWidth="1"/>
    <col min="5" max="5" width="26.140625" style="160" customWidth="1"/>
    <col min="6" max="6" width="84.42578125" style="160" customWidth="1"/>
    <col min="7" max="7" width="3.140625" style="119" customWidth="1"/>
    <col min="8" max="8" width="3.140625" style="114" customWidth="1"/>
    <col min="9" max="11" width="3.140625" style="114" hidden="1" customWidth="1"/>
    <col min="12" max="12" width="30.140625" style="136" hidden="1" customWidth="1"/>
    <col min="13" max="13" width="10.85546875" style="137" hidden="1" customWidth="1"/>
    <col min="14" max="15" width="10.85546875" style="136" hidden="1" customWidth="1"/>
    <col min="16" max="16" width="25.85546875" style="136" hidden="1" customWidth="1"/>
    <col min="17" max="17" width="10.5703125" style="137" hidden="1" customWidth="1"/>
    <col min="18" max="18" width="27.140625" style="136" hidden="1" customWidth="1"/>
    <col min="19" max="20" width="10.85546875" style="136" hidden="1" customWidth="1"/>
    <col min="21" max="21" width="10.85546875" style="140" hidden="1" customWidth="1"/>
    <col min="22" max="22" width="82.7109375" style="140" hidden="1" customWidth="1"/>
    <col min="23" max="23" width="10.85546875" style="140" customWidth="1"/>
    <col min="24" max="24" width="10.85546875" style="160" customWidth="1"/>
    <col min="25" max="16384" width="10.85546875" style="160"/>
  </cols>
  <sheetData>
    <row r="1" spans="1:23" s="114" customFormat="1" x14ac:dyDescent="0.3">
      <c r="I1" s="73"/>
      <c r="J1" s="73"/>
      <c r="K1" s="73"/>
      <c r="L1" s="36"/>
      <c r="M1" s="37"/>
      <c r="N1" s="36"/>
      <c r="O1" s="36"/>
      <c r="P1" s="36"/>
      <c r="Q1" s="37"/>
      <c r="R1" s="36"/>
      <c r="S1" s="36"/>
      <c r="T1" s="36"/>
      <c r="U1" s="38"/>
      <c r="V1" s="38"/>
      <c r="W1" s="198"/>
    </row>
    <row r="2" spans="1:23" s="114" customFormat="1" x14ac:dyDescent="0.3">
      <c r="B2" s="73"/>
      <c r="C2" s="73"/>
      <c r="D2" s="73"/>
      <c r="E2" s="73"/>
      <c r="F2" s="73"/>
      <c r="G2" s="73"/>
      <c r="I2" s="73"/>
      <c r="J2" s="73"/>
      <c r="K2" s="73"/>
      <c r="L2" s="36"/>
      <c r="M2" s="37"/>
      <c r="N2" s="36"/>
      <c r="O2" s="36"/>
      <c r="P2" s="36"/>
      <c r="Q2" s="37"/>
      <c r="R2" s="36"/>
      <c r="S2" s="36"/>
      <c r="T2" s="36"/>
      <c r="U2" s="38"/>
      <c r="V2" s="38"/>
      <c r="W2" s="198"/>
    </row>
    <row r="3" spans="1:23" s="114" customFormat="1" ht="21" x14ac:dyDescent="0.4">
      <c r="B3" s="73"/>
      <c r="C3" s="125" t="s">
        <v>10</v>
      </c>
      <c r="D3" s="1"/>
      <c r="E3" s="1"/>
      <c r="F3" s="1"/>
      <c r="G3" s="73"/>
      <c r="I3" s="73"/>
      <c r="J3" s="73"/>
      <c r="K3" s="73"/>
      <c r="L3" s="42" t="s">
        <v>201</v>
      </c>
      <c r="M3" s="41"/>
      <c r="N3" s="41"/>
      <c r="O3" s="36"/>
      <c r="P3" s="36" t="s">
        <v>210</v>
      </c>
      <c r="Q3" s="40"/>
      <c r="R3" s="36"/>
      <c r="S3" s="36"/>
      <c r="T3" s="36"/>
      <c r="U3" s="38"/>
      <c r="V3" s="38"/>
      <c r="W3" s="198"/>
    </row>
    <row r="4" spans="1:23" s="114" customFormat="1" ht="18.600000000000001" customHeight="1" x14ac:dyDescent="0.3">
      <c r="B4" s="86"/>
      <c r="C4" s="7"/>
      <c r="D4" s="7"/>
      <c r="E4" s="7"/>
      <c r="F4" s="7"/>
      <c r="G4" s="86"/>
      <c r="I4" s="73"/>
      <c r="J4" s="73"/>
      <c r="K4" s="73"/>
      <c r="L4" s="58" t="s">
        <v>192</v>
      </c>
      <c r="M4" s="56">
        <v>3</v>
      </c>
      <c r="N4" s="55" t="s">
        <v>192</v>
      </c>
      <c r="O4" s="36"/>
      <c r="P4" s="67" t="s">
        <v>211</v>
      </c>
      <c r="Q4" s="78" t="s">
        <v>192</v>
      </c>
      <c r="R4" s="79" t="s">
        <v>224</v>
      </c>
      <c r="S4" s="36"/>
      <c r="T4" s="55" t="s">
        <v>343</v>
      </c>
      <c r="U4" s="650" t="s">
        <v>344</v>
      </c>
      <c r="V4" s="651"/>
      <c r="W4" s="198"/>
    </row>
    <row r="5" spans="1:23" s="119" customFormat="1" ht="90" customHeight="1" x14ac:dyDescent="0.3">
      <c r="B5" s="72"/>
      <c r="C5" s="4"/>
      <c r="D5" s="613" t="s">
        <v>673</v>
      </c>
      <c r="E5" s="613"/>
      <c r="F5" s="613"/>
      <c r="G5" s="72"/>
      <c r="I5" s="72"/>
      <c r="J5" s="72"/>
      <c r="K5" s="72"/>
      <c r="L5" s="59" t="s">
        <v>193</v>
      </c>
      <c r="M5" s="57">
        <v>2</v>
      </c>
      <c r="N5" s="60" t="s">
        <v>193</v>
      </c>
      <c r="O5" s="39"/>
      <c r="P5" s="67" t="s">
        <v>212</v>
      </c>
      <c r="Q5" s="78" t="s">
        <v>192</v>
      </c>
      <c r="R5" s="79" t="s">
        <v>224</v>
      </c>
      <c r="S5" s="39"/>
      <c r="T5" s="55" t="s">
        <v>342</v>
      </c>
      <c r="U5" s="650" t="s">
        <v>356</v>
      </c>
      <c r="V5" s="651"/>
      <c r="W5" s="199"/>
    </row>
    <row r="6" spans="1:23" s="119" customFormat="1" ht="16.5" customHeight="1" thickBot="1" x14ac:dyDescent="0.35">
      <c r="B6" s="72"/>
      <c r="C6" s="4"/>
      <c r="D6" s="29"/>
      <c r="E6" s="29"/>
      <c r="F6" s="29"/>
      <c r="G6" s="72"/>
      <c r="I6" s="72"/>
      <c r="J6" s="72"/>
      <c r="K6" s="72"/>
      <c r="L6" s="58" t="s">
        <v>90</v>
      </c>
      <c r="M6" s="56">
        <v>1</v>
      </c>
      <c r="N6" s="55" t="s">
        <v>90</v>
      </c>
      <c r="O6" s="39"/>
      <c r="P6" s="68" t="s">
        <v>213</v>
      </c>
      <c r="Q6" s="79" t="s">
        <v>193</v>
      </c>
      <c r="R6" s="79" t="s">
        <v>222</v>
      </c>
      <c r="S6" s="39"/>
      <c r="T6" s="55" t="s">
        <v>345</v>
      </c>
      <c r="U6" s="650" t="s">
        <v>344</v>
      </c>
      <c r="V6" s="651"/>
      <c r="W6" s="199"/>
    </row>
    <row r="7" spans="1:23" s="119" customFormat="1" ht="21.95" customHeight="1" thickBot="1" x14ac:dyDescent="0.35">
      <c r="B7" s="72"/>
      <c r="C7" s="4"/>
      <c r="D7" s="624" t="s">
        <v>394</v>
      </c>
      <c r="E7" s="625"/>
      <c r="F7" s="28"/>
      <c r="G7" s="72"/>
      <c r="I7" s="72"/>
      <c r="J7" s="72"/>
      <c r="K7" s="72"/>
      <c r="L7" s="58" t="s">
        <v>194</v>
      </c>
      <c r="M7" s="56">
        <v>0</v>
      </c>
      <c r="N7" s="55" t="s">
        <v>90</v>
      </c>
      <c r="O7" s="61"/>
      <c r="P7" s="68" t="s">
        <v>214</v>
      </c>
      <c r="Q7" s="79" t="s">
        <v>192</v>
      </c>
      <c r="R7" s="79" t="s">
        <v>224</v>
      </c>
      <c r="S7" s="39"/>
      <c r="T7" s="55" t="s">
        <v>355</v>
      </c>
      <c r="U7" s="650" t="s">
        <v>244</v>
      </c>
      <c r="V7" s="651"/>
      <c r="W7" s="199"/>
    </row>
    <row r="8" spans="1:23" s="119" customFormat="1" ht="21.95" customHeight="1" thickBot="1" x14ac:dyDescent="0.35">
      <c r="B8" s="72"/>
      <c r="C8" s="4"/>
      <c r="D8" s="622" t="s">
        <v>186</v>
      </c>
      <c r="E8" s="623"/>
      <c r="F8" s="28"/>
      <c r="G8" s="72"/>
      <c r="I8" s="72"/>
      <c r="J8" s="72"/>
      <c r="K8" s="72"/>
      <c r="L8" s="55"/>
      <c r="M8" s="56">
        <v>-1</v>
      </c>
      <c r="N8" s="55" t="s">
        <v>90</v>
      </c>
      <c r="O8" s="62"/>
      <c r="P8" s="55" t="s">
        <v>215</v>
      </c>
      <c r="Q8" s="58" t="s">
        <v>193</v>
      </c>
      <c r="R8" s="58" t="s">
        <v>222</v>
      </c>
      <c r="S8" s="39"/>
      <c r="T8" s="55" t="s">
        <v>346</v>
      </c>
      <c r="U8" s="650" t="s">
        <v>344</v>
      </c>
      <c r="V8" s="651"/>
      <c r="W8" s="199"/>
    </row>
    <row r="9" spans="1:23" s="119" customFormat="1" ht="21.95" customHeight="1" thickBot="1" x14ac:dyDescent="0.35">
      <c r="B9" s="72"/>
      <c r="C9" s="4"/>
      <c r="D9" s="620" t="s">
        <v>393</v>
      </c>
      <c r="E9" s="621"/>
      <c r="F9" s="28"/>
      <c r="G9" s="72"/>
      <c r="I9" s="72"/>
      <c r="J9" s="72"/>
      <c r="K9" s="72"/>
      <c r="L9" s="36"/>
      <c r="M9" s="37"/>
      <c r="N9" s="36"/>
      <c r="O9" s="63"/>
      <c r="P9" s="68" t="s">
        <v>216</v>
      </c>
      <c r="Q9" s="79" t="s">
        <v>90</v>
      </c>
      <c r="R9" s="79" t="s">
        <v>223</v>
      </c>
      <c r="S9" s="39"/>
      <c r="T9" s="55" t="s">
        <v>347</v>
      </c>
      <c r="U9" s="650" t="s">
        <v>244</v>
      </c>
      <c r="V9" s="651"/>
      <c r="W9" s="199"/>
    </row>
    <row r="10" spans="1:23" s="114" customFormat="1" ht="16.5" customHeight="1" x14ac:dyDescent="0.3">
      <c r="B10" s="73"/>
      <c r="C10" s="1"/>
      <c r="D10" s="1"/>
      <c r="E10" s="1"/>
      <c r="F10" s="1"/>
      <c r="G10" s="73"/>
      <c r="I10" s="73"/>
      <c r="J10" s="73"/>
      <c r="K10" s="73"/>
      <c r="L10" s="49"/>
      <c r="M10" s="50"/>
      <c r="N10" s="49"/>
      <c r="O10" s="62"/>
      <c r="P10" s="69" t="s">
        <v>217</v>
      </c>
      <c r="Q10" s="80" t="s">
        <v>193</v>
      </c>
      <c r="R10" s="58" t="s">
        <v>222</v>
      </c>
      <c r="S10" s="36"/>
      <c r="T10" s="36"/>
      <c r="U10" s="38"/>
      <c r="V10" s="38"/>
      <c r="W10" s="198"/>
    </row>
    <row r="11" spans="1:23" s="116" customFormat="1" ht="30" customHeight="1" x14ac:dyDescent="0.25">
      <c r="B11" s="86"/>
      <c r="C11" s="252" t="s">
        <v>65</v>
      </c>
      <c r="D11" s="253"/>
      <c r="E11" s="253"/>
      <c r="F11" s="253"/>
      <c r="G11" s="86"/>
      <c r="I11" s="86"/>
      <c r="J11" s="86"/>
      <c r="K11" s="86"/>
      <c r="L11" s="69" t="s">
        <v>202</v>
      </c>
      <c r="M11" s="107">
        <v>1</v>
      </c>
      <c r="N11" s="69" t="s">
        <v>202</v>
      </c>
      <c r="O11" s="62"/>
      <c r="P11" s="69" t="s">
        <v>218</v>
      </c>
      <c r="Q11" s="80" t="s">
        <v>90</v>
      </c>
      <c r="R11" s="58" t="s">
        <v>223</v>
      </c>
      <c r="S11" s="36"/>
      <c r="T11" s="36"/>
      <c r="U11" s="36"/>
      <c r="V11" s="36"/>
      <c r="W11" s="200"/>
    </row>
    <row r="12" spans="1:23" ht="14.45" customHeight="1" x14ac:dyDescent="0.3">
      <c r="B12" s="74"/>
      <c r="C12" s="1"/>
      <c r="D12" s="1"/>
      <c r="E12" s="1"/>
      <c r="F12" s="1"/>
      <c r="G12" s="74"/>
      <c r="I12" s="73"/>
      <c r="J12" s="73"/>
      <c r="K12" s="73"/>
      <c r="L12" s="55" t="s">
        <v>203</v>
      </c>
      <c r="M12" s="56">
        <v>0</v>
      </c>
      <c r="N12" s="55" t="s">
        <v>203</v>
      </c>
      <c r="O12" s="62"/>
      <c r="P12" s="70" t="s">
        <v>219</v>
      </c>
      <c r="Q12" s="81" t="s">
        <v>90</v>
      </c>
      <c r="R12" s="81" t="s">
        <v>223</v>
      </c>
      <c r="S12" s="45"/>
      <c r="T12" s="36"/>
      <c r="U12" s="36"/>
      <c r="V12" s="36"/>
    </row>
    <row r="13" spans="1:23" s="116" customFormat="1" ht="30" customHeight="1" x14ac:dyDescent="0.25">
      <c r="B13" s="86"/>
      <c r="C13" s="126"/>
      <c r="D13" s="126" t="s">
        <v>47</v>
      </c>
      <c r="E13" s="127"/>
      <c r="F13" s="127"/>
      <c r="G13" s="86"/>
      <c r="I13" s="86"/>
      <c r="J13" s="86"/>
      <c r="K13" s="86"/>
      <c r="L13" s="86"/>
      <c r="M13" s="86"/>
      <c r="N13" s="86"/>
      <c r="O13" s="64"/>
      <c r="P13" s="86"/>
      <c r="Q13" s="86"/>
      <c r="R13" s="36"/>
      <c r="S13" s="36"/>
      <c r="T13" s="36"/>
      <c r="U13" s="36"/>
      <c r="V13" s="36"/>
      <c r="W13" s="200"/>
    </row>
    <row r="14" spans="1:23" s="133" customFormat="1" x14ac:dyDescent="0.25">
      <c r="A14" s="120"/>
      <c r="B14" s="74"/>
      <c r="C14" s="11"/>
      <c r="D14" s="11"/>
      <c r="E14" s="151" t="s">
        <v>408</v>
      </c>
      <c r="F14" s="151" t="s">
        <v>390</v>
      </c>
      <c r="G14" s="74"/>
      <c r="H14" s="120"/>
      <c r="I14" s="74"/>
      <c r="J14" s="74"/>
      <c r="K14" s="74"/>
      <c r="L14" s="76"/>
      <c r="M14" s="76"/>
      <c r="N14" s="76"/>
      <c r="O14" s="65"/>
      <c r="P14" s="76"/>
      <c r="Q14" s="76"/>
      <c r="R14" s="49"/>
      <c r="S14" s="49"/>
      <c r="T14" s="36"/>
      <c r="U14" s="36"/>
      <c r="V14" s="36"/>
      <c r="W14" s="134"/>
    </row>
    <row r="15" spans="1:23" s="133" customFormat="1" ht="20.100000000000001" customHeight="1" x14ac:dyDescent="0.25">
      <c r="A15" s="120"/>
      <c r="B15" s="74"/>
      <c r="C15" s="128" t="s">
        <v>116</v>
      </c>
      <c r="D15" s="129"/>
      <c r="E15" s="130"/>
      <c r="F15" s="131"/>
      <c r="G15" s="74"/>
      <c r="H15" s="120"/>
      <c r="I15" s="74"/>
      <c r="J15" s="74"/>
      <c r="K15" s="120"/>
      <c r="O15" s="134"/>
      <c r="R15" s="135"/>
      <c r="S15" s="135"/>
      <c r="T15" s="135"/>
      <c r="U15" s="134"/>
      <c r="V15" s="134"/>
      <c r="W15" s="134"/>
    </row>
    <row r="16" spans="1:23" ht="45" x14ac:dyDescent="0.3">
      <c r="A16" s="120"/>
      <c r="B16" s="74"/>
      <c r="C16" s="1"/>
      <c r="D16" s="12" t="s">
        <v>395</v>
      </c>
      <c r="E16" s="603"/>
      <c r="F16" s="609"/>
      <c r="G16" s="74"/>
      <c r="H16" s="120"/>
      <c r="I16" s="74"/>
      <c r="J16" s="74"/>
      <c r="K16" s="74"/>
      <c r="L16" s="71" t="s">
        <v>234</v>
      </c>
      <c r="M16" s="44"/>
      <c r="N16" s="45"/>
      <c r="O16" s="45"/>
      <c r="P16" s="85" t="s">
        <v>392</v>
      </c>
      <c r="Q16" s="44"/>
      <c r="R16" s="45"/>
      <c r="S16" s="45"/>
      <c r="T16" s="45"/>
      <c r="U16" s="48"/>
      <c r="V16" s="48"/>
    </row>
    <row r="17" spans="1:23" s="159" customFormat="1" ht="15.95" customHeight="1" x14ac:dyDescent="0.3">
      <c r="A17" s="121"/>
      <c r="B17" s="75"/>
      <c r="C17" s="18"/>
      <c r="D17" s="466" t="s">
        <v>726</v>
      </c>
      <c r="E17" s="629"/>
      <c r="F17" s="610"/>
      <c r="G17" s="75"/>
      <c r="H17" s="121"/>
      <c r="I17" s="75"/>
      <c r="J17" s="75"/>
      <c r="K17" s="75"/>
      <c r="L17" s="52"/>
      <c r="M17" s="52"/>
      <c r="N17" s="52"/>
      <c r="O17" s="66"/>
      <c r="P17" s="35"/>
      <c r="Q17" s="35"/>
      <c r="R17" s="47"/>
      <c r="S17" s="35"/>
      <c r="T17" s="35"/>
      <c r="U17" s="52"/>
      <c r="V17" s="52"/>
      <c r="W17" s="201"/>
    </row>
    <row r="18" spans="1:23" ht="35.1" customHeight="1" x14ac:dyDescent="0.3">
      <c r="A18" s="120"/>
      <c r="B18" s="74"/>
      <c r="C18" s="1"/>
      <c r="D18" s="460" t="s">
        <v>91</v>
      </c>
      <c r="E18" s="614"/>
      <c r="F18" s="615"/>
      <c r="G18" s="74"/>
      <c r="H18" s="120"/>
      <c r="I18" s="74"/>
      <c r="J18" s="74"/>
      <c r="K18" s="74"/>
      <c r="L18" s="43" t="s">
        <v>196</v>
      </c>
      <c r="M18" s="54" t="str">
        <f>IF(ISBLANK(E21),"",VLOOKUP(E21,$L$4:$M$7,2,FALSE))</f>
        <v/>
      </c>
      <c r="N18" s="45"/>
      <c r="O18" s="45"/>
      <c r="P18" s="53" t="s">
        <v>226</v>
      </c>
      <c r="Q18" s="54">
        <f>IF(E21="Keine",IF(ISBLANK(F21),1,0),IF(F21&lt;&gt;"",1,0))</f>
        <v>0</v>
      </c>
      <c r="R18" s="45"/>
      <c r="S18" s="45"/>
      <c r="T18" s="53" t="s">
        <v>225</v>
      </c>
      <c r="U18" s="54">
        <f>COUNTA(E18:F20,E21:E27)</f>
        <v>0</v>
      </c>
      <c r="V18" s="48"/>
    </row>
    <row r="19" spans="1:23" ht="23.45" customHeight="1" x14ac:dyDescent="0.3">
      <c r="A19" s="120"/>
      <c r="B19" s="74"/>
      <c r="C19" s="1"/>
      <c r="D19" s="101" t="s">
        <v>38</v>
      </c>
      <c r="E19" s="632"/>
      <c r="F19" s="633"/>
      <c r="G19" s="74"/>
      <c r="H19" s="120"/>
      <c r="I19" s="74"/>
      <c r="J19" s="74"/>
      <c r="K19" s="74"/>
      <c r="L19" s="639" t="s">
        <v>197</v>
      </c>
      <c r="M19" s="637" t="str">
        <f>IF(ISBLANK(E22),"",VLOOKUP(E22,$L$4:$M$7,2,FALSE))</f>
        <v/>
      </c>
      <c r="N19" s="640" t="s">
        <v>227</v>
      </c>
      <c r="O19" s="641"/>
      <c r="P19" s="642"/>
      <c r="Q19" s="637">
        <f>IF(E22="Keine",IF(ISBLANK(F22),1,0),IF(F22&lt;&gt;"",1,0))</f>
        <v>0</v>
      </c>
      <c r="R19" s="45"/>
      <c r="S19" s="45"/>
      <c r="T19" s="53" t="s">
        <v>391</v>
      </c>
      <c r="U19" s="54">
        <f>SUM(Q18:Q24)</f>
        <v>0</v>
      </c>
      <c r="V19" s="48"/>
    </row>
    <row r="20" spans="1:23" ht="30" x14ac:dyDescent="0.3">
      <c r="A20" s="120"/>
      <c r="B20" s="74"/>
      <c r="C20" s="1"/>
      <c r="D20" s="466" t="s">
        <v>725</v>
      </c>
      <c r="E20" s="634"/>
      <c r="F20" s="615"/>
      <c r="G20" s="74"/>
      <c r="H20" s="120"/>
      <c r="I20" s="74"/>
      <c r="J20" s="74"/>
      <c r="K20" s="74"/>
      <c r="L20" s="639"/>
      <c r="M20" s="638"/>
      <c r="N20" s="640"/>
      <c r="O20" s="641"/>
      <c r="P20" s="642"/>
      <c r="Q20" s="638"/>
      <c r="R20" s="45"/>
      <c r="S20" s="45"/>
      <c r="T20" s="45"/>
      <c r="U20" s="48"/>
      <c r="V20" s="48"/>
    </row>
    <row r="21" spans="1:23" ht="45" x14ac:dyDescent="0.3">
      <c r="A21" s="120"/>
      <c r="B21" s="74"/>
      <c r="C21" s="1"/>
      <c r="D21" s="460" t="s">
        <v>728</v>
      </c>
      <c r="E21" s="459"/>
      <c r="F21" s="205"/>
      <c r="G21" s="74"/>
      <c r="H21" s="120"/>
      <c r="I21" s="74"/>
      <c r="J21" s="74"/>
      <c r="K21" s="74"/>
      <c r="L21" s="43" t="s">
        <v>198</v>
      </c>
      <c r="M21" s="54" t="str">
        <f>IF(ISBLANK(E23),"",VLOOKUP(E23,$L$4:$M$7,2,FALSE))</f>
        <v/>
      </c>
      <c r="N21" s="45"/>
      <c r="O21" s="45"/>
      <c r="P21" s="53" t="s">
        <v>228</v>
      </c>
      <c r="Q21" s="54">
        <f>IF(E23="Keine",IF(ISBLANK(F23),1,0),IF(F23&lt;&gt;"",1,0))</f>
        <v>0</v>
      </c>
      <c r="R21" s="45"/>
      <c r="S21" s="45"/>
      <c r="T21" s="53" t="s">
        <v>235</v>
      </c>
      <c r="U21" s="54">
        <f>U19+U18</f>
        <v>0</v>
      </c>
      <c r="V21" s="48"/>
    </row>
    <row r="22" spans="1:23" ht="35.1" customHeight="1" x14ac:dyDescent="0.3">
      <c r="A22" s="120"/>
      <c r="B22" s="74"/>
      <c r="C22" s="1"/>
      <c r="D22" s="460" t="s">
        <v>405</v>
      </c>
      <c r="E22" s="204"/>
      <c r="F22" s="206"/>
      <c r="G22" s="74"/>
      <c r="H22" s="120"/>
      <c r="I22" s="74"/>
      <c r="J22" s="74"/>
      <c r="K22" s="74"/>
      <c r="L22" s="43" t="s">
        <v>199</v>
      </c>
      <c r="M22" s="54" t="str">
        <f>IF(ISBLANK(E24),"",VLOOKUP(E24,$L$4:$M$7,2,FALSE))</f>
        <v/>
      </c>
      <c r="N22" s="45"/>
      <c r="O22" s="45"/>
      <c r="P22" s="53" t="s">
        <v>229</v>
      </c>
      <c r="Q22" s="54">
        <f>IF(E24="Keine",IF(ISBLANK(F24),1,0),IF(F24&lt;&gt;"",1,0))</f>
        <v>0</v>
      </c>
      <c r="R22" s="45"/>
      <c r="S22" s="45"/>
      <c r="T22" s="53" t="s">
        <v>241</v>
      </c>
      <c r="U22" s="54">
        <f>IF(AND(E16="",U21&gt;0),1,0)</f>
        <v>0</v>
      </c>
      <c r="V22" s="48"/>
    </row>
    <row r="23" spans="1:23" ht="35.1" customHeight="1" x14ac:dyDescent="0.3">
      <c r="A23" s="120"/>
      <c r="B23" s="74"/>
      <c r="C23" s="1"/>
      <c r="D23" s="154" t="s">
        <v>406</v>
      </c>
      <c r="E23" s="207"/>
      <c r="F23" s="206"/>
      <c r="G23" s="74"/>
      <c r="H23" s="120"/>
      <c r="I23" s="74"/>
      <c r="J23" s="74"/>
      <c r="K23" s="74"/>
      <c r="L23" s="43" t="s">
        <v>200</v>
      </c>
      <c r="M23" s="54" t="str">
        <f>IF(ISBLANK(E25),"",VLOOKUP(E25,$L$4:$M$7,2,FALSE))</f>
        <v/>
      </c>
      <c r="N23" s="45"/>
      <c r="O23" s="45"/>
      <c r="P23" s="53" t="s">
        <v>230</v>
      </c>
      <c r="Q23" s="54">
        <f>IF(E25="Keine",IF(ISBLANK(F25),1,0),IF(F25&lt;&gt;"",1,0))</f>
        <v>0</v>
      </c>
      <c r="R23" s="45"/>
      <c r="S23" s="45"/>
      <c r="T23" s="53" t="s">
        <v>236</v>
      </c>
      <c r="U23" s="54">
        <f>IF(AND(E16="Nein",U21&gt;0),1,0)</f>
        <v>0</v>
      </c>
      <c r="V23" s="48"/>
    </row>
    <row r="24" spans="1:23" ht="45" customHeight="1" x14ac:dyDescent="0.3">
      <c r="A24" s="120"/>
      <c r="B24" s="74"/>
      <c r="C24" s="1"/>
      <c r="D24" s="154" t="s">
        <v>410</v>
      </c>
      <c r="E24" s="207"/>
      <c r="F24" s="206"/>
      <c r="G24" s="74"/>
      <c r="H24" s="120"/>
      <c r="I24" s="74"/>
      <c r="J24" s="74"/>
      <c r="K24" s="74"/>
      <c r="L24" s="45"/>
      <c r="M24" s="44"/>
      <c r="N24" s="45"/>
      <c r="O24" s="45"/>
      <c r="P24" s="53" t="s">
        <v>231</v>
      </c>
      <c r="Q24" s="54">
        <f>IF(E26="Nein",IF(ISBLANK(F26),1,0),IF(F26&lt;&gt;"",1,0))</f>
        <v>0</v>
      </c>
      <c r="R24" s="45"/>
      <c r="S24" s="45"/>
      <c r="T24" s="53" t="s">
        <v>237</v>
      </c>
      <c r="U24" s="54">
        <f>IF(AND(E16="Ja",U21&lt;&gt;14),1,0)</f>
        <v>0</v>
      </c>
      <c r="V24" s="48"/>
    </row>
    <row r="25" spans="1:23" ht="60" customHeight="1" x14ac:dyDescent="0.3">
      <c r="A25" s="120"/>
      <c r="B25" s="74"/>
      <c r="C25" s="1"/>
      <c r="D25" s="460" t="s">
        <v>407</v>
      </c>
      <c r="E25" s="204"/>
      <c r="F25" s="206"/>
      <c r="G25" s="74"/>
      <c r="H25" s="120"/>
      <c r="I25" s="74"/>
      <c r="J25" s="74"/>
      <c r="K25" s="74"/>
      <c r="L25" s="84" t="s">
        <v>232</v>
      </c>
      <c r="M25" s="82">
        <f>MAX(M18:M23)</f>
        <v>0</v>
      </c>
      <c r="N25" s="45"/>
      <c r="O25" s="45"/>
      <c r="P25" s="45"/>
      <c r="Q25" s="44"/>
      <c r="R25" s="45"/>
      <c r="S25" s="45"/>
      <c r="T25" s="53" t="s">
        <v>238</v>
      </c>
      <c r="U25" s="54">
        <f>SUM(U22:U24)</f>
        <v>0</v>
      </c>
      <c r="V25" s="48"/>
    </row>
    <row r="26" spans="1:23" ht="45" customHeight="1" x14ac:dyDescent="0.3">
      <c r="A26" s="120"/>
      <c r="B26" s="74"/>
      <c r="C26" s="1"/>
      <c r="D26" s="144" t="s">
        <v>183</v>
      </c>
      <c r="E26" s="630"/>
      <c r="F26" s="647"/>
      <c r="G26" s="74"/>
      <c r="H26" s="120"/>
      <c r="I26" s="74"/>
      <c r="J26" s="74"/>
      <c r="K26" s="74"/>
      <c r="L26" s="83" t="s">
        <v>233</v>
      </c>
      <c r="M26" s="82">
        <f>IF(E26="Ja",M25-1,M25)</f>
        <v>0</v>
      </c>
      <c r="N26" s="45"/>
      <c r="O26" s="45"/>
      <c r="P26" s="45"/>
      <c r="Q26" s="44"/>
      <c r="R26" s="45"/>
      <c r="S26" s="45"/>
      <c r="T26" s="53" t="s">
        <v>240</v>
      </c>
      <c r="U26" s="54">
        <f>IF(AND(E16="",U21=0),1,0)</f>
        <v>1</v>
      </c>
      <c r="V26" s="48"/>
    </row>
    <row r="27" spans="1:23" s="159" customFormat="1" ht="15.75" thickBot="1" x14ac:dyDescent="0.35">
      <c r="A27" s="121"/>
      <c r="B27" s="75"/>
      <c r="C27" s="18"/>
      <c r="D27" s="470" t="s">
        <v>727</v>
      </c>
      <c r="E27" s="631"/>
      <c r="F27" s="648"/>
      <c r="G27" s="75"/>
      <c r="H27" s="121"/>
      <c r="I27" s="75"/>
      <c r="J27" s="75"/>
      <c r="K27" s="75"/>
      <c r="L27" s="71" t="s">
        <v>195</v>
      </c>
      <c r="M27" s="82" t="str">
        <f>IF(E16="Ja",VLOOKUP(M26,$M$4:$N$8,2,FALSE),"Niedrig")</f>
        <v>Niedrig</v>
      </c>
      <c r="N27" s="52"/>
      <c r="O27" s="52"/>
      <c r="P27" s="35"/>
      <c r="Q27" s="35"/>
      <c r="R27" s="47"/>
      <c r="S27" s="47"/>
      <c r="T27" s="47"/>
      <c r="U27" s="52"/>
      <c r="V27" s="52"/>
      <c r="W27" s="201"/>
    </row>
    <row r="28" spans="1:23" ht="12.95" customHeight="1" x14ac:dyDescent="0.3">
      <c r="A28" s="120"/>
      <c r="B28" s="74"/>
      <c r="C28" s="1"/>
      <c r="D28" s="163"/>
      <c r="E28" s="145"/>
      <c r="F28" s="34"/>
      <c r="G28" s="74"/>
      <c r="H28" s="120"/>
      <c r="I28" s="74"/>
      <c r="J28" s="74"/>
      <c r="K28" s="74"/>
      <c r="L28" s="45"/>
      <c r="M28" s="44"/>
      <c r="N28" s="45"/>
      <c r="O28" s="45"/>
      <c r="P28" s="45"/>
      <c r="Q28" s="44"/>
      <c r="R28" s="45"/>
      <c r="S28" s="45"/>
      <c r="T28" s="45"/>
      <c r="U28" s="48"/>
      <c r="V28" s="48"/>
    </row>
    <row r="29" spans="1:23" s="202" customFormat="1" ht="20.100000000000001" customHeight="1" x14ac:dyDescent="0.25">
      <c r="A29" s="120"/>
      <c r="B29" s="74"/>
      <c r="C29" s="128" t="s">
        <v>93</v>
      </c>
      <c r="D29" s="132"/>
      <c r="E29" s="130"/>
      <c r="F29" s="131"/>
      <c r="G29" s="74"/>
      <c r="H29" s="120"/>
      <c r="I29" s="74"/>
      <c r="J29" s="74"/>
      <c r="K29" s="120"/>
      <c r="L29" s="136"/>
      <c r="M29" s="137"/>
      <c r="N29" s="136"/>
      <c r="O29" s="136"/>
      <c r="P29" s="136"/>
      <c r="Q29" s="137"/>
      <c r="R29" s="136"/>
      <c r="S29" s="136"/>
      <c r="T29" s="138"/>
      <c r="U29" s="137"/>
      <c r="V29" s="136"/>
      <c r="W29" s="136"/>
    </row>
    <row r="30" spans="1:23" ht="36.6" customHeight="1" x14ac:dyDescent="0.3">
      <c r="A30" s="120"/>
      <c r="B30" s="74"/>
      <c r="C30" s="1"/>
      <c r="D30" s="12" t="s">
        <v>420</v>
      </c>
      <c r="E30" s="631"/>
      <c r="F30" s="609"/>
      <c r="G30" s="74"/>
      <c r="H30" s="120"/>
      <c r="I30" s="74"/>
      <c r="J30" s="74"/>
      <c r="K30" s="74"/>
      <c r="L30" s="45"/>
      <c r="M30" s="44"/>
      <c r="N30" s="45"/>
      <c r="O30" s="45"/>
      <c r="P30" s="45"/>
      <c r="Q30" s="44"/>
      <c r="R30" s="45"/>
      <c r="S30" s="47"/>
      <c r="T30" s="53" t="s">
        <v>348</v>
      </c>
      <c r="U30" s="54">
        <f>IF(E30="",0,0)</f>
        <v>0</v>
      </c>
      <c r="V30" s="48"/>
    </row>
    <row r="31" spans="1:23" s="159" customFormat="1" ht="30" x14ac:dyDescent="0.3">
      <c r="A31" s="121"/>
      <c r="B31" s="75"/>
      <c r="C31" s="18"/>
      <c r="D31" s="467" t="s">
        <v>725</v>
      </c>
      <c r="E31" s="649"/>
      <c r="F31" s="610"/>
      <c r="G31" s="75"/>
      <c r="H31" s="121"/>
      <c r="I31" s="75"/>
      <c r="J31" s="75"/>
      <c r="K31" s="75"/>
      <c r="L31" s="55" t="s">
        <v>209</v>
      </c>
      <c r="M31" s="55" t="s">
        <v>90</v>
      </c>
      <c r="N31" s="45"/>
      <c r="O31" s="45"/>
      <c r="P31" s="45" t="s">
        <v>207</v>
      </c>
      <c r="Q31" s="54" t="e">
        <f>VLOOKUP(E32,$L$31:$M$34,2,FALSE)</f>
        <v>#N/A</v>
      </c>
      <c r="R31" s="47"/>
      <c r="S31" s="48"/>
      <c r="T31" s="53" t="s">
        <v>349</v>
      </c>
      <c r="U31" s="54">
        <f>IF(E30="Ja",1,0)</f>
        <v>0</v>
      </c>
      <c r="V31" s="52"/>
      <c r="W31" s="201"/>
    </row>
    <row r="32" spans="1:23" ht="30" x14ac:dyDescent="0.3">
      <c r="A32" s="120"/>
      <c r="B32" s="74"/>
      <c r="C32" s="1"/>
      <c r="D32" s="101" t="s">
        <v>151</v>
      </c>
      <c r="E32" s="626"/>
      <c r="F32" s="609"/>
      <c r="G32" s="74"/>
      <c r="H32" s="120"/>
      <c r="I32" s="74"/>
      <c r="J32" s="74"/>
      <c r="K32" s="74"/>
      <c r="L32" s="55" t="s">
        <v>206</v>
      </c>
      <c r="M32" s="55" t="s">
        <v>90</v>
      </c>
      <c r="N32" s="35"/>
      <c r="O32" s="45"/>
      <c r="P32" s="71" t="s">
        <v>195</v>
      </c>
      <c r="Q32" s="54" t="e">
        <f>IF(E30="Ja","Niedrig",Q31)</f>
        <v>#N/A</v>
      </c>
      <c r="R32" s="256"/>
      <c r="S32" s="48"/>
      <c r="T32" s="53" t="s">
        <v>350</v>
      </c>
      <c r="U32" s="54">
        <f>IF(OR(E30="Nein",E30="Unsicher"),2,0)</f>
        <v>0</v>
      </c>
      <c r="V32" s="48"/>
    </row>
    <row r="33" spans="1:23" s="159" customFormat="1" ht="12.95" customHeight="1" x14ac:dyDescent="0.3">
      <c r="A33" s="121"/>
      <c r="B33" s="75"/>
      <c r="C33" s="18"/>
      <c r="D33" s="468" t="s">
        <v>75</v>
      </c>
      <c r="E33" s="626"/>
      <c r="F33" s="609"/>
      <c r="G33" s="75"/>
      <c r="H33" s="121"/>
      <c r="I33" s="75"/>
      <c r="J33" s="75"/>
      <c r="K33" s="75"/>
      <c r="L33" s="55" t="s">
        <v>205</v>
      </c>
      <c r="M33" s="55" t="s">
        <v>193</v>
      </c>
      <c r="N33" s="44"/>
      <c r="O33" s="48"/>
      <c r="P33" s="53"/>
      <c r="Q33" s="53"/>
      <c r="R33" s="48"/>
      <c r="S33" s="48"/>
      <c r="T33" s="85" t="s">
        <v>351</v>
      </c>
      <c r="U33" s="82">
        <f>MAX(U30:U32)</f>
        <v>0</v>
      </c>
      <c r="V33" s="48"/>
      <c r="W33" s="201"/>
    </row>
    <row r="34" spans="1:23" s="159" customFormat="1" ht="60.75" thickBot="1" x14ac:dyDescent="0.35">
      <c r="A34" s="121"/>
      <c r="B34" s="75"/>
      <c r="C34" s="18"/>
      <c r="D34" s="471" t="s">
        <v>428</v>
      </c>
      <c r="E34" s="627"/>
      <c r="F34" s="628"/>
      <c r="G34" s="75"/>
      <c r="H34" s="121"/>
      <c r="I34" s="75"/>
      <c r="J34" s="75"/>
      <c r="K34" s="75"/>
      <c r="L34" s="55" t="s">
        <v>204</v>
      </c>
      <c r="M34" s="55" t="s">
        <v>192</v>
      </c>
      <c r="N34" s="47"/>
      <c r="O34" s="48"/>
      <c r="P34" s="226" t="s">
        <v>419</v>
      </c>
      <c r="Q34" s="82">
        <f>IF(OR($E$30="Ja",$E$30=""),IF(E32="",1,0),IF(E32&lt;&gt;"",1,0))</f>
        <v>1</v>
      </c>
      <c r="R34" s="48"/>
      <c r="S34" s="48"/>
      <c r="T34" s="227" t="s">
        <v>352</v>
      </c>
      <c r="U34" s="82" t="str">
        <f>U33&amp;"_"&amp;Q37</f>
        <v>0_1</v>
      </c>
      <c r="V34" s="48"/>
      <c r="W34" s="201"/>
    </row>
    <row r="35" spans="1:23" ht="12.95" customHeight="1" x14ac:dyDescent="0.3">
      <c r="A35" s="120"/>
      <c r="B35" s="74"/>
      <c r="C35" s="1"/>
      <c r="D35" s="146"/>
      <c r="E35" s="34"/>
      <c r="F35" s="30"/>
      <c r="G35" s="74"/>
      <c r="H35" s="120"/>
      <c r="I35" s="74"/>
      <c r="J35" s="74"/>
      <c r="K35" s="74"/>
      <c r="L35" s="62"/>
      <c r="M35" s="257"/>
      <c r="N35" s="45"/>
      <c r="O35" s="45"/>
      <c r="P35" s="226" t="s">
        <v>458</v>
      </c>
      <c r="Q35" s="82">
        <f>IF(E30="Ja",IF(ISBLANK(F30),0,1),1)</f>
        <v>1</v>
      </c>
      <c r="R35" s="45"/>
      <c r="S35" s="45"/>
      <c r="T35" s="45"/>
      <c r="U35" s="48"/>
      <c r="V35" s="48"/>
    </row>
    <row r="36" spans="1:23" s="202" customFormat="1" ht="20.100000000000001" customHeight="1" x14ac:dyDescent="0.25">
      <c r="A36" s="116"/>
      <c r="B36" s="109"/>
      <c r="C36" s="128" t="s">
        <v>92</v>
      </c>
      <c r="D36" s="132"/>
      <c r="E36" s="130"/>
      <c r="F36" s="131"/>
      <c r="G36" s="74"/>
      <c r="H36" s="116"/>
      <c r="I36" s="86"/>
      <c r="J36" s="86"/>
      <c r="K36" s="116"/>
      <c r="L36" s="136"/>
      <c r="M36" s="137"/>
      <c r="N36" s="45"/>
      <c r="O36" s="45"/>
      <c r="P36" s="88" t="s">
        <v>459</v>
      </c>
      <c r="Q36" s="88"/>
      <c r="R36" s="45"/>
      <c r="S36" s="45"/>
      <c r="T36" s="45"/>
      <c r="U36" s="45"/>
      <c r="V36" s="45"/>
      <c r="W36" s="136"/>
    </row>
    <row r="37" spans="1:23" ht="30.6" customHeight="1" x14ac:dyDescent="0.3">
      <c r="B37" s="74"/>
      <c r="C37" s="1"/>
      <c r="D37" s="157" t="s">
        <v>73</v>
      </c>
      <c r="E37" s="612" t="s">
        <v>164</v>
      </c>
      <c r="F37" s="612"/>
      <c r="G37" s="74"/>
      <c r="I37" s="73"/>
      <c r="J37" s="73"/>
      <c r="K37" s="73"/>
      <c r="L37" s="45"/>
      <c r="M37" s="44"/>
      <c r="N37" s="45"/>
      <c r="O37" s="45"/>
      <c r="P37" s="85" t="s">
        <v>457</v>
      </c>
      <c r="Q37" s="82">
        <f>IF(Q35+Q34=2,1,0)</f>
        <v>1</v>
      </c>
      <c r="R37" s="45"/>
      <c r="S37" s="45"/>
      <c r="T37" s="45"/>
      <c r="U37" s="48"/>
      <c r="V37" s="48"/>
    </row>
    <row r="38" spans="1:23" ht="35.25" customHeight="1" thickBot="1" x14ac:dyDescent="0.35">
      <c r="B38" s="74"/>
      <c r="C38" s="1"/>
      <c r="D38" s="156" t="s">
        <v>74</v>
      </c>
      <c r="E38" s="208"/>
      <c r="F38" s="209"/>
      <c r="G38" s="74"/>
      <c r="I38" s="73"/>
      <c r="J38" s="73"/>
      <c r="K38" s="73"/>
      <c r="L38" s="45"/>
      <c r="M38" s="44"/>
      <c r="N38" s="45"/>
      <c r="O38" s="45"/>
      <c r="P38" s="45"/>
      <c r="Q38" s="44"/>
      <c r="R38" s="45"/>
      <c r="S38" s="45"/>
      <c r="T38" s="45"/>
      <c r="U38" s="48"/>
      <c r="V38" s="48"/>
    </row>
    <row r="39" spans="1:23" ht="12.95" customHeight="1" x14ac:dyDescent="0.3">
      <c r="A39" s="120"/>
      <c r="B39" s="74"/>
      <c r="C39" s="1"/>
      <c r="D39" s="147"/>
      <c r="E39" s="145"/>
      <c r="F39" s="148"/>
      <c r="G39" s="74"/>
      <c r="H39" s="120"/>
      <c r="I39" s="74"/>
      <c r="J39" s="74"/>
      <c r="K39" s="74"/>
      <c r="L39" s="45"/>
      <c r="M39" s="44"/>
      <c r="N39" s="45"/>
      <c r="O39" s="45"/>
      <c r="P39" s="45"/>
      <c r="Q39" s="44"/>
      <c r="R39" s="45"/>
      <c r="S39" s="45"/>
      <c r="T39" s="45"/>
      <c r="U39" s="48"/>
      <c r="V39" s="48"/>
    </row>
    <row r="40" spans="1:23" s="202" customFormat="1" ht="20.100000000000001" customHeight="1" x14ac:dyDescent="0.25">
      <c r="A40" s="116"/>
      <c r="B40" s="109"/>
      <c r="C40" s="128" t="s">
        <v>99</v>
      </c>
      <c r="D40" s="132"/>
      <c r="E40" s="130"/>
      <c r="F40" s="131" t="s">
        <v>239</v>
      </c>
      <c r="G40" s="74"/>
      <c r="H40" s="116"/>
      <c r="I40" s="86"/>
      <c r="J40" s="86"/>
      <c r="K40" s="86"/>
      <c r="L40" s="45" t="s">
        <v>220</v>
      </c>
      <c r="M40" s="44"/>
      <c r="N40" s="45"/>
      <c r="O40" s="45"/>
      <c r="P40" s="77" t="str">
        <f>E41&amp;"_"&amp;E42</f>
        <v>FEHLER_FEHLER</v>
      </c>
      <c r="Q40" s="44"/>
      <c r="R40" s="45"/>
      <c r="S40" s="45"/>
      <c r="T40" s="45"/>
      <c r="U40" s="45"/>
      <c r="V40" s="45"/>
      <c r="W40" s="136"/>
    </row>
    <row r="41" spans="1:23" ht="30" customHeight="1" x14ac:dyDescent="0.3">
      <c r="A41" s="120"/>
      <c r="B41" s="74"/>
      <c r="C41" s="1"/>
      <c r="D41" s="143" t="s">
        <v>118</v>
      </c>
      <c r="E41" s="238" t="str">
        <f>IF(F41="ok",M27,"FEHLER")</f>
        <v>FEHLER</v>
      </c>
      <c r="F41" s="195" t="str">
        <f>IF(U26=1,"Keine Angaben!",(IF(U25&gt;0,"Sensitivitätsanalyse unvollständig oder fehlerhaft ausgefüllt. Bitte Eingaben überprüfen!","ok")))</f>
        <v>Keine Angaben!</v>
      </c>
      <c r="G41" s="74"/>
      <c r="H41" s="120"/>
      <c r="I41" s="74"/>
      <c r="J41" s="74"/>
      <c r="K41" s="74"/>
      <c r="L41" s="45"/>
      <c r="M41" s="44"/>
      <c r="N41" s="45"/>
      <c r="O41" s="45"/>
      <c r="P41" s="45"/>
      <c r="Q41" s="44"/>
      <c r="R41" s="45"/>
      <c r="S41" s="45"/>
      <c r="T41" s="45"/>
      <c r="U41" s="48"/>
      <c r="V41" s="48"/>
    </row>
    <row r="42" spans="1:23" ht="30" customHeight="1" x14ac:dyDescent="0.3">
      <c r="A42" s="120"/>
      <c r="B42" s="74"/>
      <c r="C42" s="1"/>
      <c r="D42" s="142" t="s">
        <v>117</v>
      </c>
      <c r="E42" s="239" t="str">
        <f>IF(F42="ok",Q32,"FEHLER")</f>
        <v>FEHLER</v>
      </c>
      <c r="F42" s="196" t="str">
        <f>VLOOKUP(U34,$T$4:$V$9,2,FALSE)</f>
        <v>keine Angaben!</v>
      </c>
      <c r="G42" s="74"/>
      <c r="H42" s="120"/>
      <c r="I42" s="74"/>
      <c r="J42" s="74"/>
      <c r="K42" s="74"/>
      <c r="L42" s="45" t="s">
        <v>221</v>
      </c>
      <c r="M42" s="44"/>
      <c r="N42" s="45"/>
      <c r="O42" s="45"/>
      <c r="P42" s="77" t="e">
        <f>VLOOKUP(P40,$P$4:$R$12,2,FALSE)</f>
        <v>#N/A</v>
      </c>
      <c r="Q42" s="44"/>
      <c r="R42" s="45"/>
      <c r="S42" s="45"/>
      <c r="T42" s="45"/>
      <c r="U42" s="48"/>
      <c r="V42" s="48"/>
    </row>
    <row r="43" spans="1:23" ht="30" customHeight="1" x14ac:dyDescent="0.3">
      <c r="A43" s="120"/>
      <c r="B43" s="74"/>
      <c r="C43" s="1"/>
      <c r="D43" s="142" t="s">
        <v>119</v>
      </c>
      <c r="E43" s="239" t="str">
        <f>IF(AND(F41="ok",F42="ok"),P42,"FEHLER")</f>
        <v>FEHLER</v>
      </c>
      <c r="F43" s="196" t="str">
        <f>IF(AND(F41="ok",F42="ok"),"ok","Sensitivitäts- und/oder Expositionsanalyse fehlend oder fehlerhaft")</f>
        <v>Sensitivitäts- und/oder Expositionsanalyse fehlend oder fehlerhaft</v>
      </c>
      <c r="G43" s="74"/>
      <c r="H43" s="120"/>
      <c r="I43" s="74"/>
      <c r="J43" s="74"/>
      <c r="K43" s="74"/>
      <c r="L43" s="45"/>
      <c r="M43" s="44"/>
      <c r="N43" s="45"/>
      <c r="O43" s="45"/>
      <c r="P43" s="45"/>
      <c r="Q43" s="44"/>
      <c r="R43" s="45"/>
      <c r="S43" s="45"/>
      <c r="T43" s="45"/>
      <c r="U43" s="48"/>
      <c r="V43" s="48"/>
    </row>
    <row r="44" spans="1:23" ht="16.5" customHeight="1" x14ac:dyDescent="0.3">
      <c r="A44" s="120"/>
      <c r="B44" s="74"/>
      <c r="C44" s="1"/>
      <c r="D44" s="141" t="s">
        <v>129</v>
      </c>
      <c r="E44" s="616" t="str">
        <f>IF(AND(F41="ok",F42="ok"),VLOOKUP(E43,$Q$4:$R$12,2,FALSE),"FEHLER")</f>
        <v>FEHLER</v>
      </c>
      <c r="F44" s="618" t="str">
        <f>IF(AND(F41="ok",F42="ok"),"ok","Sensitivitäts- und/oder Expositionsanalyse fehlend oder fehlerhaft")</f>
        <v>Sensitivitäts- und/oder Expositionsanalyse fehlend oder fehlerhaft</v>
      </c>
      <c r="G44" s="74"/>
      <c r="H44" s="120"/>
      <c r="I44" s="74"/>
      <c r="J44" s="74"/>
      <c r="K44" s="74"/>
      <c r="L44" s="45"/>
      <c r="M44" s="44"/>
      <c r="N44" s="45"/>
      <c r="O44" s="45"/>
      <c r="P44" s="45"/>
      <c r="Q44" s="44"/>
      <c r="R44" s="45"/>
      <c r="S44" s="45"/>
      <c r="T44" s="45"/>
      <c r="U44" s="48"/>
      <c r="V44" s="48"/>
    </row>
    <row r="45" spans="1:23" ht="17.25" thickBot="1" x14ac:dyDescent="0.35">
      <c r="B45" s="74"/>
      <c r="C45" s="1"/>
      <c r="D45" s="472" t="s">
        <v>724</v>
      </c>
      <c r="E45" s="617"/>
      <c r="F45" s="619"/>
      <c r="G45" s="74"/>
      <c r="I45" s="73"/>
      <c r="J45" s="73"/>
      <c r="K45" s="73"/>
      <c r="L45" s="45"/>
      <c r="M45" s="44"/>
      <c r="N45" s="45"/>
      <c r="O45" s="45"/>
      <c r="P45" s="45"/>
      <c r="Q45" s="44"/>
      <c r="R45" s="45"/>
      <c r="S45" s="45"/>
      <c r="T45" s="45"/>
      <c r="U45" s="48"/>
      <c r="V45" s="48"/>
    </row>
    <row r="46" spans="1:23" ht="69.95" customHeight="1" x14ac:dyDescent="0.3">
      <c r="B46" s="355"/>
      <c r="C46" s="1"/>
      <c r="D46" s="1"/>
      <c r="E46" s="149"/>
      <c r="F46" s="103"/>
      <c r="G46" s="5"/>
      <c r="I46"/>
      <c r="J46"/>
      <c r="K46"/>
      <c r="L46"/>
      <c r="M46"/>
      <c r="N46"/>
      <c r="O46"/>
      <c r="P46"/>
      <c r="Q46"/>
      <c r="R46"/>
      <c r="S46"/>
      <c r="T46"/>
      <c r="U46"/>
      <c r="V46"/>
      <c r="W46" s="160"/>
    </row>
    <row r="47" spans="1:23" s="116" customFormat="1" ht="30" customHeight="1" x14ac:dyDescent="0.25">
      <c r="B47" s="86"/>
      <c r="C47" s="126"/>
      <c r="D47" s="126" t="s">
        <v>66</v>
      </c>
      <c r="E47" s="127"/>
      <c r="F47" s="127"/>
      <c r="G47" s="86"/>
      <c r="I47" s="86"/>
      <c r="J47" s="86"/>
      <c r="K47" s="86"/>
      <c r="L47" s="86"/>
      <c r="M47" s="86"/>
      <c r="N47" s="86"/>
      <c r="O47" s="64"/>
      <c r="P47" s="86"/>
      <c r="Q47" s="86"/>
      <c r="R47" s="36"/>
      <c r="S47" s="36"/>
      <c r="T47" s="36"/>
      <c r="U47" s="36"/>
      <c r="V47" s="36"/>
      <c r="W47" s="200"/>
    </row>
    <row r="48" spans="1:23" s="133" customFormat="1" x14ac:dyDescent="0.25">
      <c r="A48" s="120"/>
      <c r="B48" s="74"/>
      <c r="C48" s="11"/>
      <c r="D48" s="11"/>
      <c r="E48" s="151" t="s">
        <v>408</v>
      </c>
      <c r="F48" s="151" t="s">
        <v>390</v>
      </c>
      <c r="G48" s="74"/>
      <c r="H48" s="120"/>
      <c r="I48" s="74"/>
      <c r="J48" s="74"/>
      <c r="K48" s="74"/>
      <c r="L48" s="49"/>
      <c r="M48" s="50"/>
      <c r="N48" s="49"/>
      <c r="O48" s="49"/>
      <c r="P48" s="49"/>
      <c r="Q48" s="50"/>
      <c r="R48" s="49"/>
      <c r="S48" s="49"/>
      <c r="T48" s="49"/>
      <c r="U48" s="51"/>
      <c r="V48" s="51"/>
      <c r="W48" s="134"/>
    </row>
    <row r="49" spans="1:23" s="162" customFormat="1" ht="20.100000000000001" customHeight="1" x14ac:dyDescent="0.25">
      <c r="A49" s="120"/>
      <c r="B49" s="74"/>
      <c r="C49" s="128" t="s">
        <v>116</v>
      </c>
      <c r="D49" s="129"/>
      <c r="E49" s="130"/>
      <c r="F49" s="131"/>
      <c r="G49" s="74"/>
      <c r="H49" s="120"/>
      <c r="I49" s="74"/>
      <c r="J49" s="74"/>
      <c r="K49" s="120"/>
      <c r="L49" s="135"/>
      <c r="M49" s="139"/>
      <c r="N49" s="135"/>
      <c r="O49" s="135"/>
      <c r="P49" s="135"/>
      <c r="Q49" s="139"/>
      <c r="R49" s="135"/>
      <c r="S49" s="135"/>
      <c r="T49" s="135"/>
      <c r="U49" s="135"/>
      <c r="V49" s="135"/>
      <c r="W49" s="135"/>
    </row>
    <row r="50" spans="1:23" ht="45" customHeight="1" x14ac:dyDescent="0.3">
      <c r="A50" s="120"/>
      <c r="B50" s="74"/>
      <c r="C50" s="1"/>
      <c r="D50" s="12" t="s">
        <v>396</v>
      </c>
      <c r="E50" s="603"/>
      <c r="F50" s="609"/>
      <c r="G50" s="74"/>
      <c r="H50" s="120"/>
      <c r="I50" s="74"/>
      <c r="J50" s="74"/>
      <c r="K50" s="74"/>
      <c r="L50" s="71" t="s">
        <v>234</v>
      </c>
      <c r="M50" s="44"/>
      <c r="N50" s="45"/>
      <c r="O50" s="45"/>
      <c r="P50" s="85" t="s">
        <v>392</v>
      </c>
      <c r="Q50" s="44"/>
      <c r="R50" s="45"/>
      <c r="S50" s="45"/>
      <c r="T50" s="45"/>
      <c r="U50" s="48"/>
      <c r="V50" s="48"/>
    </row>
    <row r="51" spans="1:23" s="159" customFormat="1" ht="15" x14ac:dyDescent="0.3">
      <c r="A51" s="121"/>
      <c r="B51" s="75"/>
      <c r="C51" s="18"/>
      <c r="D51" s="466" t="s">
        <v>726</v>
      </c>
      <c r="E51" s="629"/>
      <c r="F51" s="610"/>
      <c r="G51" s="75"/>
      <c r="H51" s="121"/>
      <c r="I51" s="75"/>
      <c r="J51" s="75"/>
      <c r="K51" s="75"/>
      <c r="L51" s="52"/>
      <c r="M51" s="52"/>
      <c r="N51" s="52"/>
      <c r="O51" s="66"/>
      <c r="P51" s="35"/>
      <c r="Q51" s="35"/>
      <c r="R51" s="47"/>
      <c r="S51" s="35"/>
      <c r="T51" s="35"/>
      <c r="U51" s="52"/>
      <c r="V51" s="52"/>
      <c r="W51" s="201"/>
    </row>
    <row r="52" spans="1:23" ht="35.1" customHeight="1" x14ac:dyDescent="0.3">
      <c r="A52" s="120"/>
      <c r="B52" s="74"/>
      <c r="C52" s="1"/>
      <c r="D52" s="154" t="s">
        <v>91</v>
      </c>
      <c r="E52" s="614"/>
      <c r="F52" s="615"/>
      <c r="G52" s="74"/>
      <c r="H52" s="120"/>
      <c r="I52" s="74"/>
      <c r="J52" s="74"/>
      <c r="K52" s="74"/>
      <c r="L52" s="43" t="s">
        <v>196</v>
      </c>
      <c r="M52" s="54" t="str">
        <f>IF(ISBLANK(E55),"",VLOOKUP(E55,$L$4:$M$7,2,FALSE))</f>
        <v/>
      </c>
      <c r="N52" s="45"/>
      <c r="O52" s="45"/>
      <c r="P52" s="53" t="s">
        <v>226</v>
      </c>
      <c r="Q52" s="54">
        <f>IF(E55="Keine",IF(ISBLANK(F55),1,0),IF(F55&lt;&gt;"",1,0))</f>
        <v>0</v>
      </c>
      <c r="R52" s="45"/>
      <c r="S52" s="45"/>
      <c r="T52" s="53" t="s">
        <v>225</v>
      </c>
      <c r="U52" s="54">
        <f>COUNTA(E52:F54,E55:E61)</f>
        <v>0</v>
      </c>
      <c r="V52" s="48"/>
    </row>
    <row r="53" spans="1:23" ht="23.45" customHeight="1" x14ac:dyDescent="0.3">
      <c r="A53" s="120"/>
      <c r="B53" s="74"/>
      <c r="C53" s="1"/>
      <c r="D53" s="12" t="s">
        <v>38</v>
      </c>
      <c r="E53" s="635"/>
      <c r="F53" s="633"/>
      <c r="G53" s="74"/>
      <c r="H53" s="120"/>
      <c r="I53" s="74"/>
      <c r="J53" s="74"/>
      <c r="K53" s="74"/>
      <c r="L53" s="639" t="s">
        <v>197</v>
      </c>
      <c r="M53" s="637" t="str">
        <f>IF(ISBLANK(E56),"",VLOOKUP(E56,$L$4:$M$7,2,FALSE))</f>
        <v/>
      </c>
      <c r="N53" s="640" t="s">
        <v>227</v>
      </c>
      <c r="O53" s="641"/>
      <c r="P53" s="642"/>
      <c r="Q53" s="637">
        <f>IF(E56="Keine",IF(ISBLANK(F56),1,0),IF(F56&lt;&gt;"",1,0))</f>
        <v>0</v>
      </c>
      <c r="R53" s="45"/>
      <c r="S53" s="45"/>
      <c r="T53" s="53" t="s">
        <v>391</v>
      </c>
      <c r="U53" s="54">
        <f>SUM(Q52:Q58)</f>
        <v>0</v>
      </c>
      <c r="V53" s="48"/>
    </row>
    <row r="54" spans="1:23" s="159" customFormat="1" ht="30" x14ac:dyDescent="0.3">
      <c r="A54" s="121"/>
      <c r="B54" s="75"/>
      <c r="C54" s="18"/>
      <c r="D54" s="466" t="s">
        <v>725</v>
      </c>
      <c r="E54" s="614"/>
      <c r="F54" s="615"/>
      <c r="G54" s="75"/>
      <c r="H54" s="121"/>
      <c r="I54" s="75"/>
      <c r="J54" s="75"/>
      <c r="K54" s="75"/>
      <c r="L54" s="639"/>
      <c r="M54" s="638"/>
      <c r="N54" s="640"/>
      <c r="O54" s="641"/>
      <c r="P54" s="642"/>
      <c r="Q54" s="638"/>
      <c r="R54" s="45"/>
      <c r="S54" s="45"/>
      <c r="T54" s="45"/>
      <c r="U54" s="48"/>
      <c r="V54" s="52"/>
      <c r="W54" s="201"/>
    </row>
    <row r="55" spans="1:23" ht="45" customHeight="1" x14ac:dyDescent="0.3">
      <c r="A55" s="120"/>
      <c r="B55" s="74"/>
      <c r="C55" s="1"/>
      <c r="D55" s="460" t="s">
        <v>409</v>
      </c>
      <c r="E55" s="356"/>
      <c r="F55" s="205"/>
      <c r="G55" s="74"/>
      <c r="H55" s="120"/>
      <c r="I55" s="74"/>
      <c r="J55" s="74"/>
      <c r="K55" s="74"/>
      <c r="L55" s="43" t="s">
        <v>198</v>
      </c>
      <c r="M55" s="54" t="str">
        <f>IF(ISBLANK(E57),"",VLOOKUP(E57,$L$4:$M$7,2,FALSE))</f>
        <v/>
      </c>
      <c r="N55" s="45"/>
      <c r="O55" s="45"/>
      <c r="P55" s="53" t="s">
        <v>228</v>
      </c>
      <c r="Q55" s="54">
        <f>IF(E57="Keine",IF(ISBLANK(F57),1,0),IF(F57&lt;&gt;"",1,0))</f>
        <v>0</v>
      </c>
      <c r="R55" s="45"/>
      <c r="S55" s="45"/>
      <c r="T55" s="53" t="s">
        <v>235</v>
      </c>
      <c r="U55" s="54">
        <f>U53+U52</f>
        <v>0</v>
      </c>
      <c r="V55" s="48"/>
    </row>
    <row r="56" spans="1:23" ht="35.1" customHeight="1" x14ac:dyDescent="0.3">
      <c r="A56" s="120"/>
      <c r="B56" s="74"/>
      <c r="C56" s="1"/>
      <c r="D56" s="154" t="s">
        <v>405</v>
      </c>
      <c r="E56" s="207"/>
      <c r="F56" s="206"/>
      <c r="G56" s="74"/>
      <c r="H56" s="120"/>
      <c r="I56" s="74"/>
      <c r="J56" s="74"/>
      <c r="K56" s="74"/>
      <c r="L56" s="43" t="s">
        <v>199</v>
      </c>
      <c r="M56" s="54" t="str">
        <f>IF(ISBLANK(E58),"",VLOOKUP(E58,$L$4:$M$7,2,FALSE))</f>
        <v/>
      </c>
      <c r="N56" s="45"/>
      <c r="O56" s="45"/>
      <c r="P56" s="53" t="s">
        <v>229</v>
      </c>
      <c r="Q56" s="54">
        <f>IF(E58="Keine",IF(ISBLANK(F58),1,0),IF(F58&lt;&gt;"",1,0))</f>
        <v>0</v>
      </c>
      <c r="R56" s="45"/>
      <c r="S56" s="45"/>
      <c r="T56" s="53" t="s">
        <v>241</v>
      </c>
      <c r="U56" s="54">
        <f>IF(AND(E50="",U55&gt;0),1,0)</f>
        <v>0</v>
      </c>
      <c r="V56" s="48"/>
    </row>
    <row r="57" spans="1:23" ht="35.1" customHeight="1" x14ac:dyDescent="0.3">
      <c r="A57" s="120"/>
      <c r="B57" s="74"/>
      <c r="C57" s="1"/>
      <c r="D57" s="460" t="s">
        <v>406</v>
      </c>
      <c r="E57" s="204"/>
      <c r="F57" s="206"/>
      <c r="G57" s="74"/>
      <c r="H57" s="120"/>
      <c r="I57" s="74"/>
      <c r="J57" s="74"/>
      <c r="K57" s="74"/>
      <c r="L57" s="43" t="s">
        <v>200</v>
      </c>
      <c r="M57" s="54" t="str">
        <f>IF(ISBLANK(E59),"",VLOOKUP(E59,$L$4:$M$7,2,FALSE))</f>
        <v/>
      </c>
      <c r="N57" s="45"/>
      <c r="O57" s="45"/>
      <c r="P57" s="53" t="s">
        <v>230</v>
      </c>
      <c r="Q57" s="54">
        <f>IF(E59="Keine",IF(ISBLANK(F59),1,0),IF(F59&lt;&gt;"",1,0))</f>
        <v>0</v>
      </c>
      <c r="R57" s="45"/>
      <c r="S57" s="45"/>
      <c r="T57" s="53" t="s">
        <v>236</v>
      </c>
      <c r="U57" s="54">
        <f>IF(AND(E50="Nein",U55&gt;0),1,0)</f>
        <v>0</v>
      </c>
      <c r="V57" s="48"/>
    </row>
    <row r="58" spans="1:23" ht="45" customHeight="1" x14ac:dyDescent="0.3">
      <c r="A58" s="120"/>
      <c r="B58" s="74"/>
      <c r="C58" s="1"/>
      <c r="D58" s="460" t="s">
        <v>410</v>
      </c>
      <c r="E58" s="204"/>
      <c r="F58" s="206"/>
      <c r="G58" s="74"/>
      <c r="H58" s="120"/>
      <c r="I58" s="74"/>
      <c r="J58" s="74"/>
      <c r="K58" s="74"/>
      <c r="L58" s="45"/>
      <c r="M58" s="44"/>
      <c r="N58" s="45"/>
      <c r="O58" s="45"/>
      <c r="P58" s="53" t="s">
        <v>231</v>
      </c>
      <c r="Q58" s="54">
        <f>IF(E60="Nein",IF(ISBLANK(F60),1,0),IF(F60&lt;&gt;"",1,0))</f>
        <v>0</v>
      </c>
      <c r="R58" s="45"/>
      <c r="S58" s="45"/>
      <c r="T58" s="53" t="s">
        <v>237</v>
      </c>
      <c r="U58" s="54">
        <f>IF(AND(E50="Ja",U55&lt;&gt;14),1,0)</f>
        <v>0</v>
      </c>
      <c r="V58" s="48"/>
    </row>
    <row r="59" spans="1:23" ht="60" customHeight="1" x14ac:dyDescent="0.3">
      <c r="A59" s="120"/>
      <c r="B59" s="74"/>
      <c r="C59" s="1"/>
      <c r="D59" s="460" t="s">
        <v>407</v>
      </c>
      <c r="E59" s="204"/>
      <c r="F59" s="206"/>
      <c r="G59" s="74"/>
      <c r="H59" s="120"/>
      <c r="I59" s="74"/>
      <c r="J59" s="74"/>
      <c r="K59" s="74"/>
      <c r="L59" s="84" t="s">
        <v>232</v>
      </c>
      <c r="M59" s="82">
        <f>MAX(M52:M57)</f>
        <v>0</v>
      </c>
      <c r="N59" s="45"/>
      <c r="O59" s="45"/>
      <c r="P59" s="45"/>
      <c r="Q59" s="44"/>
      <c r="R59" s="45"/>
      <c r="S59" s="45"/>
      <c r="T59" s="53" t="s">
        <v>238</v>
      </c>
      <c r="U59" s="54">
        <f>SUM(U56:U58)</f>
        <v>0</v>
      </c>
      <c r="V59" s="48"/>
    </row>
    <row r="60" spans="1:23" ht="45" customHeight="1" x14ac:dyDescent="0.3">
      <c r="A60" s="120"/>
      <c r="B60" s="74"/>
      <c r="C60" s="1"/>
      <c r="D60" s="144" t="s">
        <v>183</v>
      </c>
      <c r="E60" s="603"/>
      <c r="F60" s="605"/>
      <c r="G60" s="74"/>
      <c r="H60" s="120"/>
      <c r="I60" s="74"/>
      <c r="J60" s="74"/>
      <c r="K60" s="74"/>
      <c r="L60" s="83" t="s">
        <v>233</v>
      </c>
      <c r="M60" s="82">
        <f>IF(E60="Ja",M59-1,M59)</f>
        <v>0</v>
      </c>
      <c r="N60" s="45"/>
      <c r="O60" s="45"/>
      <c r="P60" s="45"/>
      <c r="Q60" s="44"/>
      <c r="R60" s="45"/>
      <c r="S60" s="45"/>
      <c r="T60" s="53" t="s">
        <v>240</v>
      </c>
      <c r="U60" s="54">
        <f>IF(AND(E50="",U55=0),1,0)</f>
        <v>1</v>
      </c>
      <c r="V60" s="48"/>
    </row>
    <row r="61" spans="1:23" s="159" customFormat="1" ht="15.75" thickBot="1" x14ac:dyDescent="0.35">
      <c r="A61" s="121"/>
      <c r="B61" s="75"/>
      <c r="C61" s="18"/>
      <c r="D61" s="472" t="s">
        <v>727</v>
      </c>
      <c r="E61" s="603"/>
      <c r="F61" s="606"/>
      <c r="G61" s="75"/>
      <c r="H61" s="121"/>
      <c r="I61" s="75"/>
      <c r="J61" s="75"/>
      <c r="K61" s="75"/>
      <c r="L61" s="71" t="s">
        <v>195</v>
      </c>
      <c r="M61" s="82" t="str">
        <f>IF(E50="Ja",VLOOKUP(M60,$M$4:$N$8,2,FALSE),"Niedrig")</f>
        <v>Niedrig</v>
      </c>
      <c r="N61" s="52"/>
      <c r="O61" s="52"/>
      <c r="P61" s="35"/>
      <c r="Q61" s="35"/>
      <c r="R61" s="47"/>
      <c r="S61" s="47"/>
      <c r="T61" s="47"/>
      <c r="U61" s="52"/>
      <c r="V61" s="52"/>
      <c r="W61" s="201"/>
    </row>
    <row r="62" spans="1:23" ht="12.95" customHeight="1" x14ac:dyDescent="0.3">
      <c r="B62" s="74"/>
      <c r="C62" s="1"/>
      <c r="D62" s="12"/>
      <c r="E62" s="145"/>
      <c r="F62" s="30"/>
      <c r="G62" s="74"/>
      <c r="I62" s="73"/>
      <c r="J62" s="73"/>
    </row>
    <row r="63" spans="1:23" s="202" customFormat="1" ht="20.100000000000001" customHeight="1" x14ac:dyDescent="0.25">
      <c r="A63" s="116"/>
      <c r="B63" s="74"/>
      <c r="C63" s="128" t="s">
        <v>93</v>
      </c>
      <c r="D63" s="132"/>
      <c r="E63" s="130"/>
      <c r="F63" s="131"/>
      <c r="G63" s="74"/>
      <c r="H63" s="116"/>
      <c r="I63" s="86"/>
      <c r="J63" s="86"/>
      <c r="K63" s="116"/>
      <c r="L63" s="136"/>
      <c r="M63" s="137"/>
      <c r="N63" s="136"/>
      <c r="O63" s="136"/>
      <c r="P63" s="136"/>
      <c r="Q63" s="137"/>
      <c r="R63" s="136"/>
      <c r="S63" s="136"/>
      <c r="T63" s="136"/>
      <c r="U63" s="136"/>
      <c r="V63" s="136"/>
      <c r="W63" s="136"/>
    </row>
    <row r="64" spans="1:23" ht="31.5" customHeight="1" x14ac:dyDescent="0.3">
      <c r="A64" s="120"/>
      <c r="B64" s="74"/>
      <c r="C64" s="1"/>
      <c r="D64" s="12" t="s">
        <v>420</v>
      </c>
      <c r="E64" s="603"/>
      <c r="F64" s="609"/>
      <c r="G64" s="74"/>
      <c r="H64" s="120"/>
      <c r="I64" s="74"/>
      <c r="J64" s="74"/>
      <c r="K64" s="74"/>
      <c r="L64" s="45"/>
      <c r="M64" s="44"/>
      <c r="N64" s="45"/>
      <c r="O64" s="45"/>
      <c r="P64" s="45"/>
      <c r="Q64" s="45"/>
      <c r="R64" s="45"/>
      <c r="S64" s="45"/>
      <c r="T64" s="45"/>
      <c r="U64" s="45"/>
      <c r="V64" s="45"/>
    </row>
    <row r="65" spans="1:23" s="159" customFormat="1" ht="30" x14ac:dyDescent="0.3">
      <c r="A65" s="121"/>
      <c r="B65" s="75"/>
      <c r="C65" s="18"/>
      <c r="D65" s="466" t="s">
        <v>165</v>
      </c>
      <c r="E65" s="629"/>
      <c r="F65" s="610"/>
      <c r="G65" s="75"/>
      <c r="H65" s="121"/>
      <c r="I65" s="75"/>
      <c r="J65" s="75"/>
      <c r="K65" s="75"/>
      <c r="L65" s="47"/>
      <c r="M65" s="46"/>
      <c r="N65" s="47"/>
      <c r="O65" s="47"/>
      <c r="P65" s="47"/>
      <c r="Q65" s="47"/>
      <c r="R65" s="45"/>
      <c r="S65" s="45"/>
      <c r="T65" s="53" t="s">
        <v>348</v>
      </c>
      <c r="U65" s="54">
        <f>IF(E64="",0,0)</f>
        <v>0</v>
      </c>
      <c r="V65" s="45"/>
      <c r="W65" s="201"/>
    </row>
    <row r="66" spans="1:23" s="114" customFormat="1" ht="45" customHeight="1" x14ac:dyDescent="0.3">
      <c r="A66" s="120"/>
      <c r="B66" s="74"/>
      <c r="C66" s="1"/>
      <c r="D66" s="12" t="s">
        <v>98</v>
      </c>
      <c r="E66" s="603"/>
      <c r="F66" s="609"/>
      <c r="G66" s="74"/>
      <c r="H66" s="120"/>
      <c r="I66" s="74"/>
      <c r="J66" s="74"/>
      <c r="K66" s="74"/>
      <c r="L66" s="93" t="s">
        <v>357</v>
      </c>
      <c r="M66" s="54" t="str">
        <f>IF(E66="Ja","Hoch",IF(E66="Nein","Niedrig",""))</f>
        <v/>
      </c>
      <c r="N66" s="36"/>
      <c r="O66" s="36"/>
      <c r="P66" s="237" t="s">
        <v>353</v>
      </c>
      <c r="Q66" s="54">
        <f>IF(OR($E$64="Ja",$E$64=""),IF(E66="",1,0),IF(E66&lt;&gt;"",1,0))</f>
        <v>1</v>
      </c>
      <c r="R66" s="45"/>
      <c r="S66" s="45"/>
      <c r="T66" s="53" t="s">
        <v>349</v>
      </c>
      <c r="U66" s="54">
        <f>IF(E64="Ja",1,0)</f>
        <v>0</v>
      </c>
      <c r="V66" s="45"/>
      <c r="W66" s="198"/>
    </row>
    <row r="67" spans="1:23" s="159" customFormat="1" x14ac:dyDescent="0.3">
      <c r="A67" s="121"/>
      <c r="B67" s="75"/>
      <c r="C67" s="18"/>
      <c r="D67" s="468" t="s">
        <v>78</v>
      </c>
      <c r="E67" s="603"/>
      <c r="F67" s="609"/>
      <c r="G67" s="75"/>
      <c r="H67" s="121"/>
      <c r="I67" s="75"/>
      <c r="J67" s="75"/>
      <c r="K67" s="75"/>
      <c r="L67" s="47"/>
      <c r="M67" s="46"/>
      <c r="N67" s="47"/>
      <c r="O67" s="47"/>
      <c r="P67" s="36"/>
      <c r="Q67" s="36"/>
      <c r="R67" s="45"/>
      <c r="S67" s="45"/>
      <c r="T67" s="53" t="s">
        <v>350</v>
      </c>
      <c r="U67" s="54">
        <f>IF(OR(E64="Nein",E64="Unsicher"),2,0)</f>
        <v>0</v>
      </c>
      <c r="V67" s="45"/>
      <c r="W67" s="201"/>
    </row>
    <row r="68" spans="1:23" s="159" customFormat="1" ht="30" x14ac:dyDescent="0.3">
      <c r="A68" s="121"/>
      <c r="B68" s="75"/>
      <c r="C68" s="18"/>
      <c r="D68" s="473" t="s">
        <v>172</v>
      </c>
      <c r="E68" s="603"/>
      <c r="F68" s="609"/>
      <c r="G68" s="75"/>
      <c r="H68" s="121"/>
      <c r="I68" s="75"/>
      <c r="J68" s="75"/>
      <c r="K68" s="75"/>
      <c r="L68" s="71" t="s">
        <v>358</v>
      </c>
      <c r="M68" s="54" t="str">
        <f>IF(E64="Ja","Niedrig",M66)</f>
        <v/>
      </c>
      <c r="N68" s="47"/>
      <c r="O68" s="47"/>
      <c r="P68" s="85" t="s">
        <v>458</v>
      </c>
      <c r="Q68" s="82">
        <f>IF(E64="Ja",IF(ISBLANK(F64),0,1),1)</f>
        <v>1</v>
      </c>
      <c r="R68" s="594" t="s">
        <v>374</v>
      </c>
      <c r="S68" s="594"/>
      <c r="T68" s="595"/>
      <c r="U68" s="82">
        <f>MAX(U65:U67)</f>
        <v>0</v>
      </c>
      <c r="V68" s="45"/>
      <c r="W68" s="201"/>
    </row>
    <row r="69" spans="1:23" s="159" customFormat="1" ht="30.75" thickBot="1" x14ac:dyDescent="0.35">
      <c r="A69" s="121"/>
      <c r="B69" s="75"/>
      <c r="C69" s="18"/>
      <c r="D69" s="472" t="s">
        <v>131</v>
      </c>
      <c r="E69" s="604"/>
      <c r="F69" s="628"/>
      <c r="G69" s="75"/>
      <c r="H69" s="121"/>
      <c r="I69" s="75"/>
      <c r="J69" s="75"/>
      <c r="K69" s="75"/>
      <c r="L69" s="45"/>
      <c r="M69" s="45"/>
      <c r="N69" s="47"/>
      <c r="O69" s="47"/>
      <c r="P69" s="85" t="s">
        <v>457</v>
      </c>
      <c r="Q69" s="82">
        <f>IF(Q68+Q66=2,1,0)</f>
        <v>1</v>
      </c>
      <c r="R69" s="45"/>
      <c r="S69" s="45"/>
      <c r="T69" s="227" t="s">
        <v>352</v>
      </c>
      <c r="U69" s="82" t="str">
        <f>U68&amp;"_"&amp;Q69</f>
        <v>0_1</v>
      </c>
      <c r="V69" s="45"/>
      <c r="W69" s="201"/>
    </row>
    <row r="70" spans="1:23" ht="12.95" customHeight="1" x14ac:dyDescent="0.3">
      <c r="B70" s="74"/>
      <c r="C70" s="1"/>
      <c r="D70" s="12"/>
      <c r="E70" s="34"/>
      <c r="F70" s="148"/>
      <c r="G70" s="74"/>
      <c r="I70" s="73"/>
      <c r="J70" s="73"/>
      <c r="K70" s="47"/>
      <c r="L70" s="47"/>
      <c r="M70" s="47"/>
      <c r="N70" s="47"/>
      <c r="O70" s="47"/>
      <c r="P70" s="36"/>
      <c r="Q70" s="36"/>
      <c r="R70" s="45"/>
      <c r="S70" s="45"/>
      <c r="T70" s="45"/>
      <c r="U70" s="45"/>
      <c r="V70" s="45"/>
    </row>
    <row r="71" spans="1:23" s="202" customFormat="1" ht="20.100000000000001" customHeight="1" x14ac:dyDescent="0.25">
      <c r="A71" s="116"/>
      <c r="B71" s="109"/>
      <c r="C71" s="128" t="s">
        <v>92</v>
      </c>
      <c r="D71" s="132"/>
      <c r="E71" s="130"/>
      <c r="F71" s="131"/>
      <c r="G71" s="74"/>
      <c r="H71" s="116"/>
      <c r="I71" s="86"/>
      <c r="J71" s="86"/>
      <c r="K71" s="116"/>
      <c r="L71" s="136"/>
      <c r="M71" s="137"/>
      <c r="N71" s="136"/>
      <c r="O71" s="136"/>
      <c r="P71" s="136"/>
      <c r="Q71" s="137"/>
      <c r="R71" s="136"/>
      <c r="S71" s="136"/>
      <c r="T71" s="136"/>
      <c r="U71" s="136"/>
      <c r="V71" s="136"/>
      <c r="W71" s="136"/>
    </row>
    <row r="72" spans="1:23" ht="29.1" customHeight="1" x14ac:dyDescent="0.3">
      <c r="B72" s="74"/>
      <c r="C72" s="1"/>
      <c r="D72" s="158" t="s">
        <v>73</v>
      </c>
      <c r="E72" s="611" t="s">
        <v>163</v>
      </c>
      <c r="F72" s="612"/>
      <c r="G72" s="74"/>
      <c r="I72" s="73"/>
      <c r="J72" s="73"/>
      <c r="K72" s="47"/>
      <c r="L72" s="47"/>
      <c r="M72" s="47"/>
      <c r="N72" s="47"/>
      <c r="O72" s="47"/>
      <c r="P72" s="47"/>
      <c r="Q72" s="47"/>
      <c r="R72" s="47"/>
      <c r="S72" s="47"/>
      <c r="T72" s="47"/>
      <c r="U72" s="47"/>
      <c r="V72" s="47"/>
    </row>
    <row r="73" spans="1:23" ht="35.25" customHeight="1" thickBot="1" x14ac:dyDescent="0.35">
      <c r="B73" s="74"/>
      <c r="C73" s="1"/>
      <c r="D73" s="156" t="s">
        <v>74</v>
      </c>
      <c r="E73" s="210"/>
      <c r="F73" s="209"/>
      <c r="G73" s="74"/>
      <c r="I73" s="73"/>
      <c r="J73" s="73"/>
      <c r="K73" s="73"/>
      <c r="L73" s="45"/>
      <c r="M73" s="44"/>
      <c r="N73" s="45"/>
      <c r="O73" s="45"/>
      <c r="P73" s="45"/>
      <c r="Q73" s="44"/>
      <c r="R73" s="45"/>
      <c r="S73" s="45"/>
      <c r="T73" s="45"/>
      <c r="U73" s="48"/>
      <c r="V73" s="48"/>
    </row>
    <row r="74" spans="1:23" ht="12.95" customHeight="1" x14ac:dyDescent="0.3">
      <c r="B74" s="74"/>
      <c r="C74" s="1"/>
      <c r="D74" s="12"/>
      <c r="E74" s="34"/>
      <c r="F74" s="148"/>
      <c r="G74" s="74"/>
      <c r="I74" s="73"/>
      <c r="J74" s="73"/>
      <c r="K74" s="73"/>
      <c r="L74" s="45"/>
      <c r="M74" s="44"/>
      <c r="N74" s="45"/>
      <c r="O74" s="45"/>
      <c r="P74" s="45"/>
      <c r="Q74" s="44"/>
      <c r="R74" s="45"/>
      <c r="S74" s="45"/>
      <c r="T74" s="45"/>
      <c r="U74" s="48"/>
      <c r="V74" s="48"/>
    </row>
    <row r="75" spans="1:23" x14ac:dyDescent="0.3">
      <c r="B75" s="72"/>
      <c r="C75" s="128" t="s">
        <v>99</v>
      </c>
      <c r="D75" s="132"/>
      <c r="E75" s="130"/>
      <c r="F75" s="131" t="s">
        <v>239</v>
      </c>
      <c r="G75" s="74"/>
      <c r="I75" s="73"/>
      <c r="J75" s="73"/>
      <c r="K75" s="73"/>
      <c r="L75" s="45" t="s">
        <v>220</v>
      </c>
      <c r="M75" s="44"/>
      <c r="N75" s="45"/>
      <c r="O75" s="45"/>
      <c r="P75" s="77" t="str">
        <f>E76&amp;"_"&amp;E77</f>
        <v>FEHLER_FEHLER</v>
      </c>
      <c r="Q75" s="44"/>
      <c r="R75" s="45"/>
      <c r="S75" s="45"/>
      <c r="T75" s="45"/>
      <c r="U75" s="48"/>
      <c r="V75" s="48"/>
    </row>
    <row r="76" spans="1:23" ht="30" customHeight="1" x14ac:dyDescent="0.3">
      <c r="A76" s="120"/>
      <c r="B76" s="74"/>
      <c r="C76" s="1"/>
      <c r="D76" s="154" t="s">
        <v>118</v>
      </c>
      <c r="E76" s="240" t="str">
        <f>IF(F76="ok",M61,"FEHLER")</f>
        <v>FEHLER</v>
      </c>
      <c r="F76" s="195" t="str">
        <f>IF(U60=1,"Keine Angaben!",(IF(U59&gt;0,"Sensitivitätsanalyse unvollständig oder fehlerhaft ausgefüllt. Bitte Eingaben überprüfen!","ok")))</f>
        <v>Keine Angaben!</v>
      </c>
      <c r="G76" s="74"/>
      <c r="H76" s="120"/>
      <c r="I76" s="74"/>
      <c r="J76" s="74"/>
      <c r="K76" s="74"/>
      <c r="L76" s="45"/>
      <c r="M76" s="44"/>
      <c r="N76" s="45"/>
      <c r="O76" s="45"/>
      <c r="P76" s="45"/>
      <c r="Q76" s="44"/>
      <c r="R76" s="45"/>
      <c r="S76" s="45"/>
      <c r="T76" s="45"/>
      <c r="U76" s="48"/>
      <c r="V76" s="48"/>
    </row>
    <row r="77" spans="1:23" ht="30" customHeight="1" x14ac:dyDescent="0.3">
      <c r="A77" s="120"/>
      <c r="B77" s="74"/>
      <c r="C77" s="1"/>
      <c r="D77" s="154" t="s">
        <v>117</v>
      </c>
      <c r="E77" s="241" t="str">
        <f>IF(F77="ok",M68,"FEHLER")</f>
        <v>FEHLER</v>
      </c>
      <c r="F77" s="197" t="str">
        <f>VLOOKUP(U69,$T$4:$V$9,2,FALSE)</f>
        <v>keine Angaben!</v>
      </c>
      <c r="G77" s="74"/>
      <c r="H77" s="120"/>
      <c r="I77" s="74"/>
      <c r="J77" s="74"/>
      <c r="K77" s="74"/>
      <c r="L77" s="45" t="s">
        <v>221</v>
      </c>
      <c r="M77" s="44"/>
      <c r="N77" s="45"/>
      <c r="O77" s="45"/>
      <c r="P77" s="77" t="e">
        <f>VLOOKUP(P75,$P$4:$R$12,2,FALSE)</f>
        <v>#N/A</v>
      </c>
      <c r="Q77" s="44"/>
      <c r="R77" s="45"/>
      <c r="S77" s="45"/>
      <c r="T77" s="45"/>
      <c r="U77" s="48"/>
      <c r="V77" s="48"/>
    </row>
    <row r="78" spans="1:23" ht="30" customHeight="1" x14ac:dyDescent="0.3">
      <c r="A78" s="120"/>
      <c r="B78" s="74"/>
      <c r="C78" s="1"/>
      <c r="D78" s="460" t="s">
        <v>119</v>
      </c>
      <c r="E78" s="241" t="str">
        <f>IF(AND(F76="ok",F77="ok"),P77,"FEHLER")</f>
        <v>FEHLER</v>
      </c>
      <c r="F78" s="197" t="str">
        <f>IF(AND(F76="ok",F77="ok"),"ok","Sensitivitäts- und/oder Expositionsanalyse fehlend oder fehlerhaft")</f>
        <v>Sensitivitäts- und/oder Expositionsanalyse fehlend oder fehlerhaft</v>
      </c>
      <c r="G78" s="74"/>
      <c r="H78" s="120"/>
      <c r="I78" s="74"/>
      <c r="J78" s="74"/>
      <c r="K78" s="74"/>
      <c r="L78" s="45"/>
      <c r="M78" s="44"/>
      <c r="N78" s="45"/>
      <c r="O78" s="45"/>
      <c r="P78" s="45"/>
      <c r="Q78" s="44"/>
      <c r="R78" s="45"/>
      <c r="S78" s="45"/>
      <c r="T78" s="45"/>
      <c r="U78" s="48"/>
      <c r="V78" s="48"/>
    </row>
    <row r="79" spans="1:23" ht="16.5" customHeight="1" x14ac:dyDescent="0.3">
      <c r="A79" s="120"/>
      <c r="B79" s="74"/>
      <c r="C79" s="1"/>
      <c r="D79" s="12" t="s">
        <v>129</v>
      </c>
      <c r="E79" s="601" t="str">
        <f>IF(AND(F76="ok",F77="ok"),VLOOKUP(E78,$Q$4:$R$12,2,FALSE),"FEHLER")</f>
        <v>FEHLER</v>
      </c>
      <c r="F79" s="599" t="str">
        <f>IF(AND(F76="ok",F77="ok"),"ok","Sensitivitäts- und/oder Expositionsanalyse fehlend oder fehlerhaft")</f>
        <v>Sensitivitäts- und/oder Expositionsanalyse fehlend oder fehlerhaft</v>
      </c>
      <c r="G79" s="74"/>
      <c r="H79" s="120"/>
      <c r="I79" s="74"/>
      <c r="J79" s="74"/>
      <c r="K79" s="74"/>
      <c r="L79" s="45"/>
      <c r="M79" s="44"/>
      <c r="N79" s="45"/>
      <c r="O79" s="45"/>
      <c r="P79" s="45"/>
      <c r="Q79" s="44"/>
      <c r="R79" s="45"/>
      <c r="S79" s="45"/>
      <c r="T79" s="45"/>
      <c r="U79" s="48"/>
      <c r="V79" s="48"/>
    </row>
    <row r="80" spans="1:23" ht="21" customHeight="1" thickBot="1" x14ac:dyDescent="0.35">
      <c r="B80" s="74"/>
      <c r="C80" s="1"/>
      <c r="D80" s="472" t="s">
        <v>724</v>
      </c>
      <c r="E80" s="602"/>
      <c r="F80" s="600"/>
      <c r="G80" s="74"/>
      <c r="I80" s="73"/>
      <c r="J80" s="73"/>
      <c r="K80" s="73"/>
      <c r="L80" s="45"/>
      <c r="M80" s="44"/>
      <c r="N80" s="45"/>
      <c r="O80" s="45"/>
      <c r="P80" s="45"/>
      <c r="Q80" s="44"/>
      <c r="R80" s="45"/>
      <c r="S80" s="45"/>
      <c r="T80" s="45"/>
      <c r="U80" s="48"/>
      <c r="V80" s="48"/>
    </row>
    <row r="81" spans="1:23" ht="69.95" customHeight="1" x14ac:dyDescent="0.3">
      <c r="B81" s="5"/>
      <c r="C81" s="1"/>
      <c r="D81" s="1"/>
      <c r="E81" s="149"/>
      <c r="F81" s="103"/>
      <c r="G81" s="5"/>
      <c r="I81"/>
      <c r="J81"/>
      <c r="K81"/>
      <c r="L81"/>
      <c r="M81"/>
      <c r="N81"/>
      <c r="O81"/>
      <c r="P81"/>
      <c r="Q81"/>
      <c r="R81"/>
      <c r="S81"/>
      <c r="T81"/>
      <c r="U81"/>
      <c r="V81"/>
      <c r="W81" s="160"/>
    </row>
    <row r="82" spans="1:23" s="116" customFormat="1" ht="30" customHeight="1" x14ac:dyDescent="0.25">
      <c r="B82" s="86"/>
      <c r="C82" s="126"/>
      <c r="D82" s="126" t="s">
        <v>48</v>
      </c>
      <c r="E82" s="127"/>
      <c r="F82" s="127"/>
      <c r="G82" s="86"/>
      <c r="I82" s="86"/>
      <c r="J82" s="86"/>
      <c r="K82" s="86"/>
      <c r="L82" s="86"/>
      <c r="M82" s="86"/>
      <c r="N82" s="86"/>
      <c r="O82" s="64"/>
      <c r="P82" s="86"/>
      <c r="Q82" s="86"/>
      <c r="R82" s="36"/>
      <c r="S82" s="36"/>
      <c r="T82" s="36"/>
      <c r="U82" s="36"/>
      <c r="V82" s="36"/>
      <c r="W82" s="200"/>
    </row>
    <row r="83" spans="1:23" s="133" customFormat="1" x14ac:dyDescent="0.25">
      <c r="A83" s="120"/>
      <c r="B83" s="74"/>
      <c r="C83" s="11"/>
      <c r="D83" s="11"/>
      <c r="E83" s="151" t="s">
        <v>408</v>
      </c>
      <c r="F83" s="151" t="s">
        <v>390</v>
      </c>
      <c r="G83" s="74"/>
      <c r="H83" s="120"/>
      <c r="I83" s="74"/>
      <c r="J83" s="74"/>
      <c r="K83" s="74"/>
      <c r="L83" s="49"/>
      <c r="M83" s="50"/>
      <c r="N83" s="49"/>
      <c r="O83" s="49"/>
      <c r="P83" s="49"/>
      <c r="Q83" s="50"/>
      <c r="R83" s="49"/>
      <c r="S83" s="49"/>
      <c r="T83" s="49"/>
      <c r="U83" s="51"/>
      <c r="V83" s="51"/>
      <c r="W83" s="134"/>
    </row>
    <row r="84" spans="1:23" s="162" customFormat="1" ht="20.100000000000001" customHeight="1" x14ac:dyDescent="0.25">
      <c r="A84" s="120"/>
      <c r="B84" s="74"/>
      <c r="C84" s="128" t="s">
        <v>116</v>
      </c>
      <c r="D84" s="129"/>
      <c r="E84" s="130"/>
      <c r="F84" s="131"/>
      <c r="G84" s="74"/>
      <c r="H84" s="120"/>
      <c r="I84" s="74"/>
      <c r="J84" s="74"/>
      <c r="K84" s="116"/>
      <c r="L84" s="136"/>
      <c r="M84" s="137"/>
      <c r="N84" s="136"/>
      <c r="O84" s="136"/>
      <c r="P84" s="136"/>
      <c r="Q84" s="137"/>
      <c r="R84" s="136"/>
      <c r="S84" s="136"/>
      <c r="T84" s="136"/>
      <c r="U84" s="136"/>
      <c r="V84" s="136"/>
      <c r="W84" s="135"/>
    </row>
    <row r="85" spans="1:23" ht="45" x14ac:dyDescent="0.3">
      <c r="A85" s="120"/>
      <c r="B85" s="74"/>
      <c r="C85" s="1"/>
      <c r="D85" s="12" t="s">
        <v>397</v>
      </c>
      <c r="E85" s="603"/>
      <c r="F85" s="609"/>
      <c r="G85" s="74"/>
      <c r="H85" s="120"/>
      <c r="I85" s="74"/>
      <c r="J85" s="74"/>
      <c r="K85" s="74"/>
      <c r="L85" s="71" t="s">
        <v>234</v>
      </c>
      <c r="M85" s="44"/>
      <c r="N85" s="45"/>
      <c r="O85" s="45"/>
      <c r="P85" s="85" t="s">
        <v>392</v>
      </c>
      <c r="Q85" s="44"/>
      <c r="R85" s="45"/>
      <c r="S85" s="45"/>
      <c r="T85" s="45"/>
      <c r="U85" s="48"/>
      <c r="V85" s="48"/>
    </row>
    <row r="86" spans="1:23" s="159" customFormat="1" ht="15" x14ac:dyDescent="0.3">
      <c r="A86" s="121"/>
      <c r="B86" s="75"/>
      <c r="C86" s="18"/>
      <c r="D86" s="466" t="s">
        <v>726</v>
      </c>
      <c r="E86" s="629"/>
      <c r="F86" s="610"/>
      <c r="G86" s="75"/>
      <c r="H86" s="121"/>
      <c r="I86" s="75"/>
      <c r="J86" s="75"/>
      <c r="K86" s="75"/>
      <c r="L86" s="52"/>
      <c r="M86" s="52"/>
      <c r="N86" s="52"/>
      <c r="O86" s="66"/>
      <c r="P86" s="35"/>
      <c r="Q86" s="35"/>
      <c r="R86" s="47"/>
      <c r="S86" s="35"/>
      <c r="T86" s="35"/>
      <c r="U86" s="52"/>
      <c r="V86" s="52"/>
      <c r="W86" s="201"/>
    </row>
    <row r="87" spans="1:23" ht="35.1" customHeight="1" x14ac:dyDescent="0.3">
      <c r="A87" s="120"/>
      <c r="B87" s="74"/>
      <c r="C87" s="1"/>
      <c r="D87" s="460" t="s">
        <v>91</v>
      </c>
      <c r="E87" s="614"/>
      <c r="F87" s="615"/>
      <c r="G87" s="74"/>
      <c r="H87" s="120"/>
      <c r="I87" s="74"/>
      <c r="J87" s="74"/>
      <c r="K87" s="74"/>
      <c r="L87" s="43" t="s">
        <v>196</v>
      </c>
      <c r="M87" s="54" t="str">
        <f>IF(ISBLANK(E90),"",VLOOKUP(E90,$L$4:$M$7,2,FALSE))</f>
        <v/>
      </c>
      <c r="N87" s="45"/>
      <c r="O87" s="45"/>
      <c r="P87" s="53" t="s">
        <v>226</v>
      </c>
      <c r="Q87" s="54">
        <f>IF(E90="Keine",IF(ISBLANK(F90),1,0),IF(F90&lt;&gt;"",1,0))</f>
        <v>0</v>
      </c>
      <c r="R87" s="45"/>
      <c r="S87" s="45"/>
      <c r="T87" s="53" t="s">
        <v>225</v>
      </c>
      <c r="U87" s="54">
        <f>COUNTA(E87:F89,E90:E96)</f>
        <v>0</v>
      </c>
      <c r="V87" s="48"/>
    </row>
    <row r="88" spans="1:23" ht="23.45" customHeight="1" x14ac:dyDescent="0.3">
      <c r="A88" s="120"/>
      <c r="B88" s="74"/>
      <c r="C88" s="1"/>
      <c r="D88" s="144" t="s">
        <v>38</v>
      </c>
      <c r="E88" s="633"/>
      <c r="F88" s="633"/>
      <c r="G88" s="74"/>
      <c r="H88" s="120"/>
      <c r="I88" s="74"/>
      <c r="J88" s="74"/>
      <c r="K88" s="74"/>
      <c r="L88" s="639" t="s">
        <v>197</v>
      </c>
      <c r="M88" s="637" t="str">
        <f>IF(ISBLANK(E91),"",VLOOKUP(E91,$L$4:$M$7,2,FALSE))</f>
        <v/>
      </c>
      <c r="N88" s="640" t="s">
        <v>227</v>
      </c>
      <c r="O88" s="641"/>
      <c r="P88" s="642"/>
      <c r="Q88" s="637">
        <f>IF(E91="Keine",IF(ISBLANK(F91),1,0),IF(F91&lt;&gt;"",1,0))</f>
        <v>0</v>
      </c>
      <c r="R88" s="45"/>
      <c r="S88" s="45"/>
      <c r="T88" s="53" t="s">
        <v>391</v>
      </c>
      <c r="U88" s="54">
        <f>SUM(Q87:Q93)</f>
        <v>0</v>
      </c>
      <c r="V88" s="48"/>
    </row>
    <row r="89" spans="1:23" s="159" customFormat="1" ht="30" x14ac:dyDescent="0.3">
      <c r="A89" s="121"/>
      <c r="B89" s="75"/>
      <c r="C89" s="18"/>
      <c r="D89" s="474" t="s">
        <v>725</v>
      </c>
      <c r="E89" s="636"/>
      <c r="F89" s="615"/>
      <c r="G89" s="75"/>
      <c r="H89" s="121"/>
      <c r="I89" s="75"/>
      <c r="J89" s="75"/>
      <c r="K89" s="75"/>
      <c r="L89" s="639"/>
      <c r="M89" s="638"/>
      <c r="N89" s="640"/>
      <c r="O89" s="641"/>
      <c r="P89" s="642"/>
      <c r="Q89" s="638"/>
      <c r="R89" s="45"/>
      <c r="S89" s="45"/>
      <c r="T89" s="45"/>
      <c r="U89" s="48"/>
      <c r="V89" s="52"/>
      <c r="W89" s="201"/>
    </row>
    <row r="90" spans="1:23" ht="45" customHeight="1" x14ac:dyDescent="0.3">
      <c r="A90" s="120"/>
      <c r="B90" s="74"/>
      <c r="C90" s="1"/>
      <c r="D90" s="154" t="s">
        <v>409</v>
      </c>
      <c r="E90" s="365"/>
      <c r="F90" s="205"/>
      <c r="G90" s="74"/>
      <c r="H90" s="120"/>
      <c r="I90" s="74"/>
      <c r="J90" s="74"/>
      <c r="K90" s="74"/>
      <c r="L90" s="43" t="s">
        <v>198</v>
      </c>
      <c r="M90" s="54" t="str">
        <f>IF(ISBLANK(E92),"",VLOOKUP(E92,$L$4:$M$7,2,FALSE))</f>
        <v/>
      </c>
      <c r="N90" s="45"/>
      <c r="O90" s="45"/>
      <c r="P90" s="53" t="s">
        <v>228</v>
      </c>
      <c r="Q90" s="54">
        <f>IF(E92="Keine",IF(ISBLANK(F92),1,0),IF(F92&lt;&gt;"",1,0))</f>
        <v>0</v>
      </c>
      <c r="R90" s="45"/>
      <c r="S90" s="45"/>
      <c r="T90" s="53" t="s">
        <v>235</v>
      </c>
      <c r="U90" s="54">
        <f>U88+U87</f>
        <v>0</v>
      </c>
      <c r="V90" s="48"/>
    </row>
    <row r="91" spans="1:23" ht="35.1" customHeight="1" x14ac:dyDescent="0.3">
      <c r="A91" s="120"/>
      <c r="B91" s="74"/>
      <c r="C91" s="1"/>
      <c r="D91" s="460" t="s">
        <v>405</v>
      </c>
      <c r="E91" s="204"/>
      <c r="F91" s="206"/>
      <c r="G91" s="74"/>
      <c r="H91" s="120"/>
      <c r="I91" s="74"/>
      <c r="J91" s="74"/>
      <c r="K91" s="74"/>
      <c r="L91" s="43" t="s">
        <v>199</v>
      </c>
      <c r="M91" s="54" t="str">
        <f>IF(ISBLANK(E93),"",VLOOKUP(E93,$L$4:$M$7,2,FALSE))</f>
        <v/>
      </c>
      <c r="N91" s="45"/>
      <c r="O91" s="45"/>
      <c r="P91" s="53" t="s">
        <v>229</v>
      </c>
      <c r="Q91" s="54">
        <f>IF(E93="Keine",IF(ISBLANK(F93),1,0),IF(F93&lt;&gt;"",1,0))</f>
        <v>0</v>
      </c>
      <c r="R91" s="45"/>
      <c r="S91" s="45"/>
      <c r="T91" s="53" t="s">
        <v>241</v>
      </c>
      <c r="U91" s="54">
        <f>IF(AND(E85="",U90&gt;0),1,0)</f>
        <v>0</v>
      </c>
      <c r="V91" s="48"/>
    </row>
    <row r="92" spans="1:23" ht="35.1" customHeight="1" x14ac:dyDescent="0.3">
      <c r="A92" s="120"/>
      <c r="B92" s="74"/>
      <c r="C92" s="1"/>
      <c r="D92" s="460" t="s">
        <v>406</v>
      </c>
      <c r="E92" s="204"/>
      <c r="F92" s="206"/>
      <c r="G92" s="74"/>
      <c r="H92" s="120"/>
      <c r="I92" s="74"/>
      <c r="J92" s="74"/>
      <c r="K92" s="74"/>
      <c r="L92" s="43" t="s">
        <v>200</v>
      </c>
      <c r="M92" s="54" t="str">
        <f>IF(ISBLANK(E94),"",VLOOKUP(E94,$L$4:$M$7,2,FALSE))</f>
        <v/>
      </c>
      <c r="N92" s="45"/>
      <c r="O92" s="45"/>
      <c r="P92" s="53" t="s">
        <v>230</v>
      </c>
      <c r="Q92" s="54">
        <f>IF(E94="Keine",IF(ISBLANK(F94),1,0),IF(F94&lt;&gt;"",1,0))</f>
        <v>0</v>
      </c>
      <c r="R92" s="45"/>
      <c r="S92" s="45"/>
      <c r="T92" s="53" t="s">
        <v>236</v>
      </c>
      <c r="U92" s="54">
        <f>IF(AND(E85="Nein",U90&gt;0),1,0)</f>
        <v>0</v>
      </c>
      <c r="V92" s="48"/>
    </row>
    <row r="93" spans="1:23" ht="45" customHeight="1" x14ac:dyDescent="0.3">
      <c r="A93" s="120"/>
      <c r="B93" s="74"/>
      <c r="C93" s="1"/>
      <c r="D93" s="460" t="s">
        <v>410</v>
      </c>
      <c r="E93" s="204"/>
      <c r="F93" s="206"/>
      <c r="G93" s="74"/>
      <c r="H93" s="120"/>
      <c r="I93" s="74"/>
      <c r="J93" s="74"/>
      <c r="K93" s="74"/>
      <c r="L93" s="45"/>
      <c r="M93" s="44"/>
      <c r="N93" s="45"/>
      <c r="O93" s="45"/>
      <c r="P93" s="53" t="s">
        <v>231</v>
      </c>
      <c r="Q93" s="54">
        <f>IF(E95="Nein",IF(ISBLANK(F95),1,0),IF(F95&lt;&gt;"",1,0))</f>
        <v>0</v>
      </c>
      <c r="R93" s="45"/>
      <c r="S93" s="45"/>
      <c r="T93" s="53" t="s">
        <v>237</v>
      </c>
      <c r="U93" s="54">
        <f>IF(AND(E85="Ja",U90&lt;&gt;14),1,0)</f>
        <v>0</v>
      </c>
      <c r="V93" s="48"/>
    </row>
    <row r="94" spans="1:23" ht="60" customHeight="1" x14ac:dyDescent="0.3">
      <c r="A94" s="120"/>
      <c r="B94" s="74"/>
      <c r="C94" s="1"/>
      <c r="D94" s="460" t="s">
        <v>407</v>
      </c>
      <c r="E94" s="204"/>
      <c r="F94" s="206"/>
      <c r="G94" s="74"/>
      <c r="H94" s="120"/>
      <c r="I94" s="74"/>
      <c r="J94" s="74"/>
      <c r="K94" s="74"/>
      <c r="L94" s="84" t="s">
        <v>232</v>
      </c>
      <c r="M94" s="82">
        <f>MAX(M87:M92)</f>
        <v>0</v>
      </c>
      <c r="N94" s="45"/>
      <c r="O94" s="45"/>
      <c r="P94" s="45"/>
      <c r="Q94" s="44"/>
      <c r="R94" s="45"/>
      <c r="S94" s="45"/>
      <c r="T94" s="53" t="s">
        <v>238</v>
      </c>
      <c r="U94" s="54">
        <f>SUM(U91:U93)</f>
        <v>0</v>
      </c>
      <c r="V94" s="48"/>
    </row>
    <row r="95" spans="1:23" ht="45" customHeight="1" x14ac:dyDescent="0.3">
      <c r="A95" s="120"/>
      <c r="B95" s="74"/>
      <c r="C95" s="1"/>
      <c r="D95" s="12" t="s">
        <v>183</v>
      </c>
      <c r="E95" s="603"/>
      <c r="F95" s="605"/>
      <c r="G95" s="74"/>
      <c r="H95" s="120"/>
      <c r="I95" s="74"/>
      <c r="J95" s="74"/>
      <c r="K95" s="74"/>
      <c r="L95" s="83" t="s">
        <v>233</v>
      </c>
      <c r="M95" s="82">
        <f>IF(E95="Ja",M94-1,M94)</f>
        <v>0</v>
      </c>
      <c r="N95" s="45"/>
      <c r="O95" s="45"/>
      <c r="P95" s="45"/>
      <c r="Q95" s="44"/>
      <c r="R95" s="45"/>
      <c r="S95" s="45"/>
      <c r="T95" s="53" t="s">
        <v>240</v>
      </c>
      <c r="U95" s="54">
        <f>IF(AND(E85="",U90=0),1,0)</f>
        <v>1</v>
      </c>
      <c r="V95" s="48"/>
    </row>
    <row r="96" spans="1:23" s="159" customFormat="1" ht="15.75" thickBot="1" x14ac:dyDescent="0.35">
      <c r="A96" s="121"/>
      <c r="B96" s="75"/>
      <c r="C96" s="18"/>
      <c r="D96" s="468" t="s">
        <v>727</v>
      </c>
      <c r="E96" s="604"/>
      <c r="F96" s="606"/>
      <c r="G96" s="75"/>
      <c r="H96" s="121"/>
      <c r="I96" s="75"/>
      <c r="J96" s="75"/>
      <c r="K96" s="75"/>
      <c r="L96" s="71" t="s">
        <v>359</v>
      </c>
      <c r="M96" s="82" t="str">
        <f>IF(E85="Ja",VLOOKUP(M95,$M$4:$N$8,2,FALSE),"Niedrig")</f>
        <v>Niedrig</v>
      </c>
      <c r="N96" s="52"/>
      <c r="O96" s="52"/>
      <c r="P96" s="35"/>
      <c r="Q96" s="35"/>
      <c r="R96" s="47"/>
      <c r="S96" s="47"/>
      <c r="T96" s="47"/>
      <c r="U96" s="52"/>
      <c r="V96" s="52"/>
      <c r="W96" s="201"/>
    </row>
    <row r="97" spans="1:23" s="114" customFormat="1" ht="12.95" customHeight="1" x14ac:dyDescent="0.3">
      <c r="A97" s="120"/>
      <c r="B97" s="74"/>
      <c r="C97" s="1"/>
      <c r="D97" s="150"/>
      <c r="E97" s="34"/>
      <c r="F97" s="30"/>
      <c r="G97" s="74"/>
      <c r="H97" s="120"/>
      <c r="I97" s="74"/>
      <c r="J97" s="74"/>
      <c r="K97" s="74"/>
      <c r="L97" s="36"/>
      <c r="M97" s="37"/>
      <c r="N97" s="36"/>
      <c r="O97" s="36"/>
      <c r="P97" s="36"/>
      <c r="Q97" s="37"/>
      <c r="R97" s="36"/>
      <c r="S97" s="36"/>
      <c r="T97" s="36"/>
      <c r="U97" s="38"/>
      <c r="V97" s="38"/>
      <c r="W97" s="198"/>
    </row>
    <row r="98" spans="1:23" s="202" customFormat="1" ht="20.100000000000001" customHeight="1" x14ac:dyDescent="0.25">
      <c r="A98" s="120"/>
      <c r="B98" s="74"/>
      <c r="C98" s="128" t="s">
        <v>93</v>
      </c>
      <c r="D98" s="132"/>
      <c r="E98" s="130"/>
      <c r="F98" s="131"/>
      <c r="G98" s="74"/>
      <c r="H98" s="120"/>
      <c r="I98" s="74"/>
      <c r="J98" s="74"/>
      <c r="K98" s="116"/>
      <c r="L98" s="136"/>
      <c r="M98" s="137"/>
      <c r="N98" s="136"/>
      <c r="O98" s="136"/>
      <c r="P98" s="136"/>
      <c r="Q98" s="137"/>
      <c r="R98" s="136"/>
      <c r="S98" s="136"/>
      <c r="T98" s="136"/>
      <c r="U98" s="136"/>
      <c r="V98" s="136"/>
      <c r="W98" s="136"/>
    </row>
    <row r="99" spans="1:23" ht="31.5" customHeight="1" x14ac:dyDescent="0.3">
      <c r="A99" s="120"/>
      <c r="B99" s="74"/>
      <c r="C99" s="1"/>
      <c r="D99" s="12" t="s">
        <v>420</v>
      </c>
      <c r="E99" s="607"/>
      <c r="F99" s="609"/>
      <c r="G99" s="74"/>
      <c r="H99" s="120"/>
      <c r="I99" s="74"/>
      <c r="J99" s="74"/>
      <c r="K99" s="74"/>
      <c r="L99" s="90" t="s">
        <v>150</v>
      </c>
      <c r="M99" s="91"/>
      <c r="N99" s="91"/>
      <c r="O99" s="91"/>
      <c r="P99" s="92"/>
      <c r="Q99" s="89" t="s">
        <v>90</v>
      </c>
      <c r="R99" s="45"/>
      <c r="S99" s="45"/>
      <c r="T99" s="85" t="s">
        <v>354</v>
      </c>
      <c r="U99" s="54">
        <f>IF(OR($E$99="Ja",$E$99=""),IF(E101="",1,0),IF(E101&lt;&gt;"",1,0))</f>
        <v>1</v>
      </c>
      <c r="V99" s="48"/>
    </row>
    <row r="100" spans="1:23" s="159" customFormat="1" ht="30" x14ac:dyDescent="0.3">
      <c r="A100" s="121"/>
      <c r="B100" s="75"/>
      <c r="C100" s="18"/>
      <c r="D100" s="466" t="s">
        <v>725</v>
      </c>
      <c r="E100" s="608"/>
      <c r="F100" s="610"/>
      <c r="G100" s="75"/>
      <c r="H100" s="121"/>
      <c r="I100" s="75"/>
      <c r="J100" s="75"/>
      <c r="K100" s="75"/>
      <c r="L100" s="90" t="s">
        <v>242</v>
      </c>
      <c r="M100" s="91"/>
      <c r="N100" s="91"/>
      <c r="O100" s="91"/>
      <c r="P100" s="92"/>
      <c r="Q100" s="89" t="s">
        <v>193</v>
      </c>
      <c r="R100" s="47"/>
      <c r="S100" s="47"/>
      <c r="T100" s="35"/>
      <c r="U100" s="35"/>
      <c r="V100" s="52"/>
      <c r="W100" s="201"/>
    </row>
    <row r="101" spans="1:23" ht="27.95" customHeight="1" x14ac:dyDescent="0.3">
      <c r="A101" s="120"/>
      <c r="B101" s="74"/>
      <c r="C101" s="1"/>
      <c r="D101" s="12" t="s">
        <v>77</v>
      </c>
      <c r="E101" s="643"/>
      <c r="F101" s="645"/>
      <c r="G101" s="74"/>
      <c r="H101" s="120"/>
      <c r="I101" s="74"/>
      <c r="J101" s="74"/>
      <c r="K101" s="74"/>
      <c r="L101" s="60" t="s">
        <v>243</v>
      </c>
      <c r="M101" s="60"/>
      <c r="N101" s="60"/>
      <c r="O101" s="60"/>
      <c r="P101" s="60"/>
      <c r="Q101" s="89" t="s">
        <v>192</v>
      </c>
      <c r="R101" s="45"/>
      <c r="S101" s="45"/>
      <c r="T101" s="85" t="s">
        <v>458</v>
      </c>
      <c r="U101" s="82">
        <f>IF(E99="Ja",IF(ISBLANK(F99),0,1),1)</f>
        <v>1</v>
      </c>
      <c r="V101" s="48"/>
    </row>
    <row r="102" spans="1:23" s="159" customFormat="1" ht="15" x14ac:dyDescent="0.3">
      <c r="A102" s="121"/>
      <c r="B102" s="75"/>
      <c r="C102" s="18"/>
      <c r="D102" s="468" t="s">
        <v>76</v>
      </c>
      <c r="E102" s="643"/>
      <c r="F102" s="645"/>
      <c r="G102" s="75"/>
      <c r="H102" s="121"/>
      <c r="I102" s="75"/>
      <c r="J102" s="75"/>
      <c r="K102" s="75"/>
      <c r="L102" s="596" t="s">
        <v>208</v>
      </c>
      <c r="M102" s="596"/>
      <c r="N102" s="596"/>
      <c r="O102" s="596"/>
      <c r="P102" s="596"/>
      <c r="Q102" s="54" t="e">
        <f>VLOOKUP(E101,L99:Q101,6,FALSE)</f>
        <v>#N/A</v>
      </c>
      <c r="R102" s="47"/>
      <c r="S102" s="47"/>
      <c r="T102" s="85" t="s">
        <v>457</v>
      </c>
      <c r="U102" s="82">
        <f>IF(U101+U99=2,1,0)</f>
        <v>1</v>
      </c>
      <c r="V102" s="52"/>
      <c r="W102" s="201"/>
    </row>
    <row r="103" spans="1:23" s="159" customFormat="1" ht="30.75" thickBot="1" x14ac:dyDescent="0.35">
      <c r="A103" s="121"/>
      <c r="B103" s="75"/>
      <c r="C103" s="18"/>
      <c r="D103" s="475" t="s">
        <v>166</v>
      </c>
      <c r="E103" s="644"/>
      <c r="F103" s="646"/>
      <c r="G103" s="75"/>
      <c r="H103" s="121"/>
      <c r="I103" s="75"/>
      <c r="J103" s="75"/>
      <c r="K103" s="75"/>
      <c r="L103" s="71" t="s">
        <v>359</v>
      </c>
      <c r="M103" s="35"/>
      <c r="N103" s="35"/>
      <c r="O103" s="35"/>
      <c r="P103" s="35"/>
      <c r="Q103" s="54" t="e">
        <f>IF(E99="Ja","Niedrig",VLOOKUP(E101,L99:Q101,6,FALSE))</f>
        <v>#N/A</v>
      </c>
      <c r="R103" s="47"/>
      <c r="S103" s="47"/>
      <c r="T103" s="35"/>
      <c r="U103" s="35"/>
      <c r="V103" s="52"/>
      <c r="W103" s="201"/>
    </row>
    <row r="104" spans="1:23" ht="12.95" customHeight="1" x14ac:dyDescent="0.3">
      <c r="A104" s="120"/>
      <c r="B104" s="74"/>
      <c r="C104" s="1"/>
      <c r="D104" s="12"/>
      <c r="E104" s="34"/>
      <c r="F104" s="148"/>
      <c r="G104" s="74"/>
      <c r="H104" s="120"/>
      <c r="I104" s="74"/>
      <c r="J104" s="74"/>
      <c r="K104" s="74"/>
      <c r="L104" s="45"/>
      <c r="M104" s="44"/>
      <c r="N104" s="45"/>
      <c r="O104" s="45"/>
      <c r="P104" s="45"/>
      <c r="Q104" s="44"/>
      <c r="R104" s="45"/>
      <c r="S104" s="45"/>
      <c r="T104" s="53" t="s">
        <v>348</v>
      </c>
      <c r="U104" s="54">
        <f>IF(E99="",0,0)</f>
        <v>0</v>
      </c>
      <c r="V104" s="48"/>
    </row>
    <row r="105" spans="1:23" s="202" customFormat="1" ht="20.100000000000001" customHeight="1" x14ac:dyDescent="0.25">
      <c r="A105" s="116"/>
      <c r="B105" s="109"/>
      <c r="C105" s="128" t="s">
        <v>92</v>
      </c>
      <c r="D105" s="132"/>
      <c r="E105" s="130"/>
      <c r="F105" s="131"/>
      <c r="G105" s="74"/>
      <c r="H105" s="116"/>
      <c r="I105" s="86"/>
      <c r="J105" s="86"/>
      <c r="K105" s="116"/>
      <c r="L105" s="136"/>
      <c r="M105" s="137"/>
      <c r="N105" s="136"/>
      <c r="O105" s="136"/>
      <c r="P105" s="136"/>
      <c r="Q105" s="137"/>
      <c r="R105" s="45"/>
      <c r="S105" s="45"/>
      <c r="T105" s="53" t="s">
        <v>349</v>
      </c>
      <c r="U105" s="54">
        <f>IF(E99="Ja",1,0)</f>
        <v>0</v>
      </c>
      <c r="V105" s="45"/>
      <c r="W105" s="136"/>
    </row>
    <row r="106" spans="1:23" x14ac:dyDescent="0.3">
      <c r="B106" s="74"/>
      <c r="C106" s="1"/>
      <c r="D106" s="153" t="s">
        <v>73</v>
      </c>
      <c r="E106" s="611" t="s">
        <v>162</v>
      </c>
      <c r="F106" s="612"/>
      <c r="G106" s="74"/>
      <c r="I106" s="73"/>
      <c r="J106" s="73"/>
      <c r="K106" s="73"/>
      <c r="L106" s="45"/>
      <c r="M106" s="44"/>
      <c r="N106" s="45"/>
      <c r="O106" s="45"/>
      <c r="P106" s="45"/>
      <c r="Q106" s="44"/>
      <c r="R106" s="45"/>
      <c r="S106" s="45"/>
      <c r="T106" s="53" t="s">
        <v>350</v>
      </c>
      <c r="U106" s="54">
        <f>IF(OR(E99="Nein",E99="Unsicher"),2,0)</f>
        <v>0</v>
      </c>
      <c r="V106" s="48"/>
    </row>
    <row r="107" spans="1:23" ht="35.25" customHeight="1" thickBot="1" x14ac:dyDescent="0.35">
      <c r="B107" s="74"/>
      <c r="C107" s="1"/>
      <c r="D107" s="152" t="s">
        <v>74</v>
      </c>
      <c r="E107" s="210"/>
      <c r="F107" s="209"/>
      <c r="G107" s="74"/>
      <c r="I107" s="73"/>
      <c r="J107" s="73"/>
      <c r="K107" s="73"/>
      <c r="L107" s="45"/>
      <c r="M107" s="44"/>
      <c r="N107" s="45"/>
      <c r="O107" s="45"/>
      <c r="P107" s="45"/>
      <c r="Q107" s="44"/>
      <c r="R107" s="45"/>
      <c r="S107" s="45"/>
      <c r="T107" s="85" t="s">
        <v>351</v>
      </c>
      <c r="U107" s="82">
        <f>MAX(U104:U106)</f>
        <v>0</v>
      </c>
      <c r="V107" s="48"/>
    </row>
    <row r="108" spans="1:23" ht="12.95" customHeight="1" x14ac:dyDescent="0.3">
      <c r="A108" s="120"/>
      <c r="B108" s="74"/>
      <c r="C108" s="1"/>
      <c r="D108" s="150"/>
      <c r="E108" s="34"/>
      <c r="F108" s="30"/>
      <c r="G108" s="74"/>
      <c r="H108" s="120"/>
      <c r="I108" s="74"/>
      <c r="J108" s="74"/>
      <c r="K108" s="74"/>
      <c r="L108" s="45"/>
      <c r="M108" s="44"/>
      <c r="N108" s="45"/>
      <c r="O108" s="45"/>
      <c r="P108" s="45"/>
      <c r="Q108" s="44"/>
      <c r="R108" s="45"/>
      <c r="S108" s="45"/>
      <c r="T108" s="227" t="s">
        <v>352</v>
      </c>
      <c r="U108" s="82" t="str">
        <f>U107&amp;"_"&amp;U102</f>
        <v>0_1</v>
      </c>
      <c r="V108" s="48"/>
    </row>
    <row r="109" spans="1:23" s="202" customFormat="1" ht="20.100000000000001" customHeight="1" x14ac:dyDescent="0.25">
      <c r="A109" s="116"/>
      <c r="B109" s="109"/>
      <c r="C109" s="128" t="s">
        <v>99</v>
      </c>
      <c r="D109" s="132"/>
      <c r="E109" s="130"/>
      <c r="F109" s="131" t="s">
        <v>239</v>
      </c>
      <c r="G109" s="74"/>
      <c r="H109" s="116"/>
      <c r="I109" s="86"/>
      <c r="J109" s="86"/>
      <c r="K109" s="86"/>
      <c r="L109" s="45" t="s">
        <v>220</v>
      </c>
      <c r="M109" s="44"/>
      <c r="N109" s="45"/>
      <c r="O109" s="45"/>
      <c r="P109" s="77" t="str">
        <f>E110&amp;"_"&amp;E111</f>
        <v>FEHLER_FEHLER</v>
      </c>
      <c r="Q109" s="44"/>
      <c r="R109" s="45"/>
      <c r="S109" s="45"/>
      <c r="T109" s="45"/>
      <c r="U109" s="45"/>
      <c r="V109" s="45"/>
      <c r="W109" s="136"/>
    </row>
    <row r="110" spans="1:23" ht="30" customHeight="1" x14ac:dyDescent="0.3">
      <c r="A110" s="120"/>
      <c r="B110" s="74"/>
      <c r="C110" s="1"/>
      <c r="D110" s="154" t="s">
        <v>118</v>
      </c>
      <c r="E110" s="240" t="str">
        <f>IF(F110="ok",M96,"FEHLER")</f>
        <v>FEHLER</v>
      </c>
      <c r="F110" s="195" t="str">
        <f>IF(U95=1,"Keine Angaben!",(IF(U94&gt;0,"Sensitivitätsanalyse unvollständig oder fehlerhaft ausgefüllt. Bitte Eingaben überprüfen!","ok")))</f>
        <v>Keine Angaben!</v>
      </c>
      <c r="G110" s="74"/>
      <c r="H110" s="120"/>
      <c r="I110" s="74"/>
      <c r="J110" s="74"/>
      <c r="K110" s="74"/>
      <c r="L110" s="45"/>
      <c r="M110" s="44"/>
      <c r="N110" s="45"/>
      <c r="O110" s="45"/>
      <c r="P110" s="45"/>
      <c r="Q110" s="44"/>
      <c r="R110" s="45"/>
      <c r="S110" s="45"/>
      <c r="T110" s="45"/>
      <c r="U110" s="48"/>
      <c r="V110" s="48"/>
    </row>
    <row r="111" spans="1:23" ht="30" customHeight="1" x14ac:dyDescent="0.3">
      <c r="A111" s="120"/>
      <c r="B111" s="74"/>
      <c r="C111" s="1"/>
      <c r="D111" s="155" t="s">
        <v>117</v>
      </c>
      <c r="E111" s="242" t="str">
        <f>IF(F111="ok",Q103,"FEHLER")</f>
        <v>FEHLER</v>
      </c>
      <c r="F111" s="197" t="str">
        <f>VLOOKUP(U108,$T$4:$V$9,2,FALSE)</f>
        <v>keine Angaben!</v>
      </c>
      <c r="G111" s="74"/>
      <c r="H111" s="120"/>
      <c r="I111" s="74"/>
      <c r="J111" s="74"/>
      <c r="K111" s="74"/>
      <c r="L111" s="45" t="s">
        <v>221</v>
      </c>
      <c r="M111" s="44"/>
      <c r="N111" s="45"/>
      <c r="O111" s="45"/>
      <c r="P111" s="77" t="e">
        <f>VLOOKUP(P109,$P$4:$R$12,2,FALSE)</f>
        <v>#N/A</v>
      </c>
      <c r="Q111" s="44"/>
      <c r="R111" s="45"/>
      <c r="S111" s="45"/>
      <c r="T111" s="45"/>
      <c r="U111" s="48"/>
      <c r="V111" s="48"/>
    </row>
    <row r="112" spans="1:23" ht="30" customHeight="1" x14ac:dyDescent="0.3">
      <c r="A112" s="120"/>
      <c r="B112" s="74"/>
      <c r="C112" s="1"/>
      <c r="D112" s="155" t="s">
        <v>119</v>
      </c>
      <c r="E112" s="242" t="str">
        <f>IF(AND(F110="ok",F111="ok"),P111,"FEHLER")</f>
        <v>FEHLER</v>
      </c>
      <c r="F112" s="197" t="str">
        <f>IF(AND(F110="ok",F111="ok"),"ok","Sensitivitäts- und/oder Expositionsanalyse fehlend oder fehlerhaft")</f>
        <v>Sensitivitäts- und/oder Expositionsanalyse fehlend oder fehlerhaft</v>
      </c>
      <c r="G112" s="74"/>
      <c r="H112" s="120"/>
      <c r="I112" s="74"/>
      <c r="J112" s="74"/>
      <c r="K112" s="74"/>
      <c r="L112" s="45"/>
      <c r="M112" s="44"/>
      <c r="N112" s="45"/>
      <c r="O112" s="45"/>
      <c r="P112" s="45"/>
      <c r="Q112" s="44"/>
      <c r="R112" s="45"/>
      <c r="S112" s="45"/>
      <c r="T112" s="45"/>
      <c r="U112" s="48"/>
      <c r="V112" s="48"/>
    </row>
    <row r="113" spans="1:23" ht="16.5" customHeight="1" x14ac:dyDescent="0.3">
      <c r="A113" s="120"/>
      <c r="B113" s="74"/>
      <c r="C113" s="1"/>
      <c r="D113" s="12" t="s">
        <v>129</v>
      </c>
      <c r="E113" s="597" t="str">
        <f>IF(AND(F110="ok",F111="ok"),VLOOKUP(E112,$Q$4:$R$12,2,FALSE),"FEHLER")</f>
        <v>FEHLER</v>
      </c>
      <c r="F113" s="599" t="str">
        <f>IF(AND(F110="ok",F111="ok"),"ok","Sensitivitäts- und/oder Expositionsanalyse fehlend oder fehlerhaft")</f>
        <v>Sensitivitäts- und/oder Expositionsanalyse fehlend oder fehlerhaft</v>
      </c>
      <c r="G113" s="74"/>
      <c r="H113" s="120"/>
      <c r="I113" s="74"/>
      <c r="J113" s="74"/>
      <c r="K113" s="74"/>
      <c r="L113" s="45"/>
      <c r="M113" s="44"/>
      <c r="N113" s="45"/>
      <c r="O113" s="45"/>
      <c r="P113" s="45"/>
      <c r="Q113" s="44"/>
      <c r="R113" s="45"/>
      <c r="S113" s="45"/>
      <c r="T113" s="45"/>
      <c r="U113" s="48"/>
      <c r="V113" s="48"/>
    </row>
    <row r="114" spans="1:23" ht="21" customHeight="1" thickBot="1" x14ac:dyDescent="0.35">
      <c r="B114" s="74"/>
      <c r="C114" s="1"/>
      <c r="D114" s="472" t="s">
        <v>724</v>
      </c>
      <c r="E114" s="598"/>
      <c r="F114" s="600"/>
      <c r="G114" s="74"/>
      <c r="I114" s="73"/>
      <c r="J114" s="73"/>
      <c r="K114" s="73"/>
      <c r="L114" s="45"/>
      <c r="M114" s="44"/>
      <c r="N114" s="45"/>
      <c r="O114" s="45"/>
      <c r="P114" s="45"/>
      <c r="Q114" s="44"/>
      <c r="R114" s="45"/>
      <c r="S114" s="45"/>
      <c r="T114" s="45"/>
      <c r="U114" s="48"/>
      <c r="V114" s="48"/>
    </row>
    <row r="115" spans="1:23" ht="14.45" customHeight="1" x14ac:dyDescent="0.3">
      <c r="B115" s="74"/>
      <c r="C115" s="1"/>
      <c r="D115" s="1"/>
      <c r="E115" s="1"/>
      <c r="F115" s="1"/>
      <c r="G115" s="74"/>
      <c r="I115" s="73"/>
      <c r="J115" s="73"/>
      <c r="K115" s="73"/>
      <c r="L115" s="45"/>
      <c r="M115" s="44"/>
      <c r="N115" s="45"/>
      <c r="O115" s="45"/>
      <c r="P115" s="45"/>
      <c r="Q115" s="44"/>
      <c r="R115" s="45"/>
      <c r="S115" s="45"/>
      <c r="T115" s="45"/>
      <c r="U115" s="48"/>
      <c r="V115" s="48"/>
    </row>
    <row r="116" spans="1:23" ht="14.45" customHeight="1" x14ac:dyDescent="0.3">
      <c r="B116" s="74"/>
      <c r="C116" s="1"/>
      <c r="D116" s="1"/>
      <c r="E116" s="1"/>
      <c r="F116" s="1"/>
      <c r="G116" s="74"/>
      <c r="I116" s="73"/>
      <c r="J116" s="73"/>
      <c r="K116" s="73"/>
      <c r="L116" s="45"/>
      <c r="M116" s="44"/>
      <c r="N116" s="45"/>
      <c r="O116" s="45"/>
      <c r="P116" s="45"/>
      <c r="Q116" s="44"/>
      <c r="R116" s="45"/>
      <c r="S116" s="45"/>
      <c r="T116" s="45"/>
      <c r="U116" s="48"/>
      <c r="V116" s="48"/>
    </row>
    <row r="117" spans="1:23" ht="17.45" customHeight="1" x14ac:dyDescent="0.4">
      <c r="B117" s="74"/>
      <c r="C117" s="73"/>
      <c r="D117" s="106"/>
      <c r="E117" s="73"/>
      <c r="F117" s="73"/>
      <c r="G117" s="74"/>
      <c r="I117" s="73"/>
      <c r="J117" s="73"/>
      <c r="K117" s="73"/>
      <c r="L117" s="45"/>
      <c r="M117" s="44"/>
      <c r="N117" s="45"/>
      <c r="O117" s="45"/>
      <c r="P117" s="45"/>
      <c r="Q117" s="44"/>
      <c r="R117" s="45"/>
      <c r="S117" s="45"/>
      <c r="T117" s="45"/>
      <c r="U117" s="48"/>
      <c r="V117" s="48"/>
    </row>
    <row r="118" spans="1:23" s="124" customFormat="1" x14ac:dyDescent="0.3">
      <c r="A118" s="122"/>
      <c r="B118" s="123"/>
      <c r="G118" s="122"/>
      <c r="H118" s="122"/>
      <c r="I118" s="122"/>
      <c r="J118" s="122"/>
      <c r="K118" s="120"/>
      <c r="L118" s="162"/>
      <c r="M118" s="162"/>
      <c r="N118" s="162"/>
      <c r="O118" s="135"/>
      <c r="P118" s="162"/>
      <c r="Q118" s="162"/>
      <c r="R118" s="135"/>
      <c r="S118" s="135"/>
      <c r="T118" s="135"/>
      <c r="U118" s="135"/>
      <c r="V118" s="135"/>
      <c r="W118" s="140"/>
    </row>
    <row r="119" spans="1:23" s="124" customFormat="1" x14ac:dyDescent="0.3">
      <c r="A119" s="122"/>
      <c r="B119" s="123"/>
      <c r="G119" s="123"/>
      <c r="H119" s="122"/>
      <c r="I119" s="122"/>
      <c r="J119" s="122"/>
      <c r="K119" s="122"/>
      <c r="L119" s="136"/>
      <c r="M119" s="137"/>
      <c r="N119" s="136"/>
      <c r="O119" s="136"/>
      <c r="P119" s="136"/>
      <c r="Q119" s="137"/>
      <c r="R119" s="136"/>
      <c r="S119" s="136"/>
      <c r="T119" s="136"/>
      <c r="U119" s="140"/>
      <c r="V119" s="140"/>
      <c r="W119" s="140"/>
    </row>
    <row r="120" spans="1:23" s="124" customFormat="1" x14ac:dyDescent="0.3">
      <c r="A120" s="122"/>
      <c r="B120" s="123"/>
      <c r="G120" s="123"/>
      <c r="H120" s="122"/>
      <c r="I120" s="122"/>
      <c r="J120" s="122"/>
      <c r="K120" s="122"/>
      <c r="L120" s="136"/>
      <c r="M120" s="137"/>
      <c r="N120" s="136"/>
      <c r="O120" s="136"/>
      <c r="P120" s="136"/>
      <c r="Q120" s="137"/>
      <c r="R120" s="136"/>
      <c r="S120" s="136"/>
      <c r="T120" s="136"/>
      <c r="U120" s="140"/>
      <c r="V120" s="140"/>
      <c r="W120" s="140"/>
    </row>
    <row r="121" spans="1:23" s="124" customFormat="1" x14ac:dyDescent="0.3">
      <c r="A121" s="122"/>
      <c r="B121" s="123"/>
      <c r="G121" s="123"/>
      <c r="H121" s="122"/>
      <c r="I121" s="122"/>
      <c r="J121" s="122"/>
      <c r="K121" s="122"/>
      <c r="L121" s="136"/>
      <c r="M121" s="137"/>
      <c r="N121" s="136"/>
      <c r="O121" s="136"/>
      <c r="P121" s="136"/>
      <c r="Q121" s="137"/>
      <c r="R121" s="136"/>
      <c r="S121" s="136"/>
      <c r="T121" s="136"/>
      <c r="U121" s="140"/>
      <c r="V121" s="140"/>
      <c r="W121" s="140"/>
    </row>
    <row r="122" spans="1:23" s="124" customFormat="1" x14ac:dyDescent="0.3">
      <c r="A122" s="122"/>
      <c r="B122" s="123"/>
      <c r="G122" s="123"/>
      <c r="H122" s="122"/>
      <c r="I122" s="122"/>
      <c r="J122" s="122"/>
      <c r="K122" s="122"/>
      <c r="L122" s="136"/>
      <c r="M122" s="137"/>
      <c r="N122" s="136"/>
      <c r="O122" s="136"/>
      <c r="P122" s="136"/>
      <c r="Q122" s="137"/>
      <c r="R122" s="136"/>
      <c r="S122" s="136"/>
      <c r="T122" s="136"/>
      <c r="U122" s="140"/>
      <c r="V122" s="140"/>
      <c r="W122" s="140"/>
    </row>
    <row r="123" spans="1:23" s="124" customFormat="1" x14ac:dyDescent="0.3">
      <c r="A123" s="122"/>
      <c r="B123" s="123"/>
      <c r="G123" s="123"/>
      <c r="H123" s="122"/>
      <c r="I123" s="122"/>
      <c r="J123" s="122"/>
      <c r="K123" s="122"/>
      <c r="L123" s="136"/>
      <c r="M123" s="137"/>
      <c r="N123" s="136"/>
      <c r="O123" s="136"/>
      <c r="P123" s="136"/>
      <c r="Q123" s="137"/>
      <c r="R123" s="136"/>
      <c r="S123" s="136"/>
      <c r="T123" s="136"/>
      <c r="U123" s="140"/>
      <c r="V123" s="140"/>
      <c r="W123" s="140"/>
    </row>
    <row r="124" spans="1:23" s="124" customFormat="1" x14ac:dyDescent="0.3">
      <c r="A124" s="122"/>
      <c r="B124" s="123"/>
      <c r="G124" s="123"/>
      <c r="H124" s="122"/>
      <c r="I124" s="122"/>
      <c r="J124" s="122"/>
      <c r="K124" s="122"/>
      <c r="L124" s="136"/>
      <c r="M124" s="137"/>
      <c r="N124" s="136"/>
      <c r="O124" s="136"/>
      <c r="P124" s="136"/>
      <c r="Q124" s="137"/>
      <c r="R124" s="136"/>
      <c r="S124" s="136"/>
      <c r="T124" s="136"/>
      <c r="U124" s="140"/>
      <c r="V124" s="140"/>
      <c r="W124" s="140"/>
    </row>
    <row r="125" spans="1:23" s="124" customFormat="1" x14ac:dyDescent="0.3">
      <c r="A125" s="122"/>
      <c r="B125" s="123"/>
      <c r="G125" s="123"/>
      <c r="H125" s="122"/>
      <c r="I125" s="122"/>
      <c r="J125" s="122"/>
      <c r="K125" s="122"/>
      <c r="L125" s="136"/>
      <c r="M125" s="137"/>
      <c r="N125" s="136"/>
      <c r="O125" s="136"/>
      <c r="P125" s="136"/>
      <c r="Q125" s="137"/>
      <c r="R125" s="136"/>
      <c r="S125" s="136"/>
      <c r="T125" s="136"/>
      <c r="U125" s="140"/>
      <c r="V125" s="140"/>
      <c r="W125" s="140"/>
    </row>
    <row r="126" spans="1:23" s="124" customFormat="1" x14ac:dyDescent="0.3">
      <c r="A126" s="122"/>
      <c r="B126" s="123"/>
      <c r="G126" s="123"/>
      <c r="H126" s="122"/>
      <c r="I126" s="122"/>
      <c r="J126" s="122"/>
      <c r="K126" s="122"/>
      <c r="L126" s="136"/>
      <c r="M126" s="137"/>
      <c r="N126" s="136"/>
      <c r="O126" s="136"/>
      <c r="P126" s="136"/>
      <c r="Q126" s="137"/>
      <c r="R126" s="136"/>
      <c r="S126" s="136"/>
      <c r="T126" s="136"/>
      <c r="U126" s="140"/>
      <c r="V126" s="140"/>
      <c r="W126" s="140"/>
    </row>
    <row r="127" spans="1:23" s="124" customFormat="1" x14ac:dyDescent="0.3">
      <c r="A127" s="122"/>
      <c r="B127" s="123"/>
      <c r="G127" s="123"/>
      <c r="H127" s="122"/>
      <c r="I127" s="122"/>
      <c r="J127" s="122"/>
      <c r="K127" s="122"/>
      <c r="L127" s="136"/>
      <c r="M127" s="137"/>
      <c r="N127" s="136"/>
      <c r="O127" s="136"/>
      <c r="P127" s="136"/>
      <c r="Q127" s="137"/>
      <c r="R127" s="136"/>
      <c r="S127" s="136"/>
      <c r="T127" s="136"/>
      <c r="U127" s="140"/>
      <c r="V127" s="140"/>
      <c r="W127" s="140"/>
    </row>
    <row r="128" spans="1:23" s="124" customFormat="1" x14ac:dyDescent="0.3">
      <c r="A128" s="122"/>
      <c r="B128" s="123"/>
      <c r="G128" s="123"/>
      <c r="H128" s="122"/>
      <c r="I128" s="122"/>
      <c r="J128" s="122"/>
      <c r="K128" s="122"/>
      <c r="L128" s="136"/>
      <c r="M128" s="137"/>
      <c r="N128" s="136"/>
      <c r="O128" s="136"/>
      <c r="P128" s="136"/>
      <c r="Q128" s="137"/>
      <c r="R128" s="136"/>
      <c r="S128" s="136"/>
      <c r="T128" s="136"/>
      <c r="U128" s="140"/>
      <c r="V128" s="140"/>
      <c r="W128" s="140"/>
    </row>
    <row r="129" spans="1:23" s="124" customFormat="1" x14ac:dyDescent="0.3">
      <c r="A129" s="122"/>
      <c r="B129" s="123"/>
      <c r="G129" s="123"/>
      <c r="H129" s="122"/>
      <c r="I129" s="122"/>
      <c r="J129" s="122"/>
      <c r="K129" s="122"/>
      <c r="L129" s="136"/>
      <c r="M129" s="137"/>
      <c r="N129" s="136"/>
      <c r="O129" s="136"/>
      <c r="P129" s="136"/>
      <c r="Q129" s="137"/>
      <c r="R129" s="136"/>
      <c r="S129" s="136"/>
      <c r="T129" s="136"/>
      <c r="U129" s="140"/>
      <c r="V129" s="140"/>
      <c r="W129" s="140"/>
    </row>
    <row r="130" spans="1:23" s="124" customFormat="1" x14ac:dyDescent="0.3">
      <c r="A130" s="122"/>
      <c r="B130" s="123"/>
      <c r="G130" s="123"/>
      <c r="H130" s="122"/>
      <c r="I130" s="122"/>
      <c r="J130" s="122"/>
      <c r="K130" s="122"/>
      <c r="L130" s="136"/>
      <c r="M130" s="137"/>
      <c r="N130" s="136"/>
      <c r="O130" s="136"/>
      <c r="P130" s="136"/>
      <c r="Q130" s="137"/>
      <c r="R130" s="136"/>
      <c r="S130" s="136"/>
      <c r="T130" s="136"/>
      <c r="U130" s="140"/>
      <c r="V130" s="140"/>
      <c r="W130" s="140"/>
    </row>
    <row r="131" spans="1:23" s="124" customFormat="1" x14ac:dyDescent="0.3">
      <c r="A131" s="122"/>
      <c r="B131" s="123"/>
      <c r="G131" s="123"/>
      <c r="H131" s="122"/>
      <c r="I131" s="122"/>
      <c r="J131" s="122"/>
      <c r="K131" s="122"/>
      <c r="L131" s="136"/>
      <c r="M131" s="137"/>
      <c r="N131" s="136"/>
      <c r="O131" s="136"/>
      <c r="P131" s="136"/>
      <c r="Q131" s="137"/>
      <c r="R131" s="136"/>
      <c r="S131" s="136"/>
      <c r="T131" s="136"/>
      <c r="U131" s="140"/>
      <c r="V131" s="140"/>
      <c r="W131" s="140"/>
    </row>
    <row r="132" spans="1:23" s="124" customFormat="1" x14ac:dyDescent="0.3">
      <c r="A132" s="122"/>
      <c r="B132" s="123"/>
      <c r="G132" s="123"/>
      <c r="H132" s="122"/>
      <c r="I132" s="122"/>
      <c r="J132" s="122"/>
      <c r="K132" s="122"/>
      <c r="L132" s="136"/>
      <c r="M132" s="137"/>
      <c r="N132" s="136"/>
      <c r="O132" s="136"/>
      <c r="P132" s="136"/>
      <c r="Q132" s="137"/>
      <c r="R132" s="136"/>
      <c r="S132" s="136"/>
      <c r="T132" s="136"/>
      <c r="U132" s="140"/>
      <c r="V132" s="140"/>
      <c r="W132" s="140"/>
    </row>
    <row r="133" spans="1:23" s="124" customFormat="1" x14ac:dyDescent="0.3">
      <c r="A133" s="122"/>
      <c r="B133" s="123"/>
      <c r="G133" s="123"/>
      <c r="H133" s="122"/>
      <c r="I133" s="122"/>
      <c r="J133" s="122"/>
      <c r="K133" s="122"/>
      <c r="L133" s="136"/>
      <c r="M133" s="137"/>
      <c r="N133" s="136"/>
      <c r="O133" s="136"/>
      <c r="P133" s="136"/>
      <c r="Q133" s="137"/>
      <c r="R133" s="136"/>
      <c r="S133" s="136"/>
      <c r="T133" s="136"/>
      <c r="U133" s="140"/>
      <c r="V133" s="140"/>
      <c r="W133" s="140"/>
    </row>
    <row r="134" spans="1:23" s="124" customFormat="1" x14ac:dyDescent="0.3">
      <c r="A134" s="122"/>
      <c r="B134" s="123"/>
      <c r="G134" s="123"/>
      <c r="H134" s="122"/>
      <c r="I134" s="122"/>
      <c r="J134" s="122"/>
      <c r="K134" s="122"/>
      <c r="L134" s="136"/>
      <c r="M134" s="137"/>
      <c r="N134" s="136"/>
      <c r="O134" s="136"/>
      <c r="P134" s="136"/>
      <c r="Q134" s="137"/>
      <c r="R134" s="136"/>
      <c r="S134" s="136"/>
      <c r="T134" s="136"/>
      <c r="U134" s="140"/>
      <c r="V134" s="140"/>
      <c r="W134" s="140"/>
    </row>
    <row r="135" spans="1:23" s="124" customFormat="1" x14ac:dyDescent="0.3">
      <c r="A135" s="122"/>
      <c r="B135" s="123"/>
      <c r="G135" s="123"/>
      <c r="H135" s="122"/>
      <c r="I135" s="122"/>
      <c r="J135" s="122"/>
      <c r="K135" s="122"/>
      <c r="L135" s="136"/>
      <c r="M135" s="137"/>
      <c r="N135" s="136"/>
      <c r="O135" s="136"/>
      <c r="P135" s="136"/>
      <c r="Q135" s="137"/>
      <c r="R135" s="136"/>
      <c r="S135" s="136"/>
      <c r="T135" s="136"/>
      <c r="U135" s="140"/>
      <c r="V135" s="140"/>
      <c r="W135" s="140"/>
    </row>
    <row r="136" spans="1:23" s="124" customFormat="1" x14ac:dyDescent="0.3">
      <c r="A136" s="122"/>
      <c r="B136" s="123"/>
      <c r="G136" s="123"/>
      <c r="H136" s="122"/>
      <c r="I136" s="122"/>
      <c r="J136" s="122"/>
      <c r="K136" s="122"/>
      <c r="L136" s="136"/>
      <c r="M136" s="137"/>
      <c r="N136" s="136"/>
      <c r="O136" s="136"/>
      <c r="P136" s="136"/>
      <c r="Q136" s="137"/>
      <c r="R136" s="136"/>
      <c r="S136" s="136"/>
      <c r="T136" s="136"/>
      <c r="U136" s="140"/>
      <c r="V136" s="140"/>
      <c r="W136" s="140"/>
    </row>
    <row r="137" spans="1:23" s="124" customFormat="1" x14ac:dyDescent="0.3">
      <c r="A137" s="122"/>
      <c r="B137" s="123"/>
      <c r="G137" s="123"/>
      <c r="H137" s="122"/>
      <c r="I137" s="122"/>
      <c r="J137" s="122"/>
      <c r="K137" s="122"/>
      <c r="L137" s="136"/>
      <c r="M137" s="137"/>
      <c r="N137" s="136"/>
      <c r="O137" s="136"/>
      <c r="P137" s="136"/>
      <c r="Q137" s="137"/>
      <c r="R137" s="136"/>
      <c r="S137" s="136"/>
      <c r="T137" s="136"/>
      <c r="U137" s="140"/>
      <c r="V137" s="140"/>
      <c r="W137" s="140"/>
    </row>
    <row r="138" spans="1:23" s="124" customFormat="1" x14ac:dyDescent="0.3">
      <c r="A138" s="122"/>
      <c r="B138" s="123"/>
      <c r="G138" s="123"/>
      <c r="H138" s="122"/>
      <c r="I138" s="122"/>
      <c r="J138" s="122"/>
      <c r="K138" s="122"/>
      <c r="L138" s="136"/>
      <c r="M138" s="137"/>
      <c r="N138" s="136"/>
      <c r="O138" s="136"/>
      <c r="P138" s="136"/>
      <c r="Q138" s="137"/>
      <c r="R138" s="136"/>
      <c r="S138" s="136"/>
      <c r="T138" s="136"/>
      <c r="U138" s="140"/>
      <c r="V138" s="140"/>
      <c r="W138" s="140"/>
    </row>
    <row r="139" spans="1:23" s="124" customFormat="1" x14ac:dyDescent="0.3">
      <c r="A139" s="122"/>
      <c r="B139" s="123"/>
      <c r="G139" s="123"/>
      <c r="H139" s="122"/>
      <c r="I139" s="122"/>
      <c r="J139" s="122"/>
      <c r="K139" s="122"/>
      <c r="L139" s="136"/>
      <c r="M139" s="137"/>
      <c r="N139" s="136"/>
      <c r="O139" s="136"/>
      <c r="P139" s="136"/>
      <c r="Q139" s="137"/>
      <c r="R139" s="136"/>
      <c r="S139" s="136"/>
      <c r="T139" s="136"/>
      <c r="U139" s="140"/>
      <c r="V139" s="140"/>
      <c r="W139" s="140"/>
    </row>
    <row r="140" spans="1:23" s="124" customFormat="1" x14ac:dyDescent="0.3">
      <c r="A140" s="122"/>
      <c r="B140" s="123"/>
      <c r="G140" s="123"/>
      <c r="H140" s="122"/>
      <c r="I140" s="122"/>
      <c r="J140" s="122"/>
      <c r="K140" s="122"/>
      <c r="L140" s="136"/>
      <c r="M140" s="137"/>
      <c r="N140" s="136"/>
      <c r="O140" s="136"/>
      <c r="P140" s="136"/>
      <c r="Q140" s="137"/>
      <c r="R140" s="136"/>
      <c r="S140" s="136"/>
      <c r="T140" s="136"/>
      <c r="U140" s="140"/>
      <c r="V140" s="140"/>
      <c r="W140" s="140"/>
    </row>
    <row r="141" spans="1:23" s="124" customFormat="1" x14ac:dyDescent="0.3">
      <c r="A141" s="122"/>
      <c r="B141" s="123"/>
      <c r="G141" s="123"/>
      <c r="H141" s="122"/>
      <c r="I141" s="122"/>
      <c r="J141" s="122"/>
      <c r="K141" s="122"/>
      <c r="L141" s="136"/>
      <c r="M141" s="137"/>
      <c r="N141" s="136"/>
      <c r="O141" s="136"/>
      <c r="P141" s="136"/>
      <c r="Q141" s="137"/>
      <c r="R141" s="136"/>
      <c r="S141" s="136"/>
      <c r="T141" s="136"/>
      <c r="U141" s="140"/>
      <c r="V141" s="140"/>
      <c r="W141" s="140"/>
    </row>
    <row r="142" spans="1:23" s="124" customFormat="1" x14ac:dyDescent="0.3">
      <c r="A142" s="122"/>
      <c r="B142" s="123"/>
      <c r="G142" s="123"/>
      <c r="H142" s="122"/>
      <c r="I142" s="122"/>
      <c r="J142" s="122"/>
      <c r="K142" s="122"/>
      <c r="L142" s="136"/>
      <c r="M142" s="137"/>
      <c r="N142" s="136"/>
      <c r="O142" s="136"/>
      <c r="P142" s="136"/>
      <c r="Q142" s="137"/>
      <c r="R142" s="136"/>
      <c r="S142" s="136"/>
      <c r="T142" s="136"/>
      <c r="U142" s="140"/>
      <c r="V142" s="140"/>
      <c r="W142" s="140"/>
    </row>
    <row r="143" spans="1:23" s="124" customFormat="1" x14ac:dyDescent="0.3">
      <c r="A143" s="122"/>
      <c r="B143" s="123"/>
      <c r="G143" s="123"/>
      <c r="H143" s="122"/>
      <c r="I143" s="122"/>
      <c r="J143" s="122"/>
      <c r="K143" s="122"/>
      <c r="L143" s="136"/>
      <c r="M143" s="137"/>
      <c r="N143" s="136"/>
      <c r="O143" s="136"/>
      <c r="P143" s="136"/>
      <c r="Q143" s="137"/>
      <c r="R143" s="136"/>
      <c r="S143" s="136"/>
      <c r="T143" s="136"/>
      <c r="U143" s="140"/>
      <c r="V143" s="140"/>
      <c r="W143" s="140"/>
    </row>
    <row r="144" spans="1:23" s="124" customFormat="1" x14ac:dyDescent="0.3">
      <c r="A144" s="122"/>
      <c r="B144" s="123"/>
      <c r="G144" s="123"/>
      <c r="H144" s="122"/>
      <c r="I144" s="122"/>
      <c r="J144" s="122"/>
      <c r="K144" s="122"/>
      <c r="L144" s="136"/>
      <c r="M144" s="137"/>
      <c r="N144" s="136"/>
      <c r="O144" s="136"/>
      <c r="P144" s="136"/>
      <c r="Q144" s="137"/>
      <c r="R144" s="136"/>
      <c r="S144" s="136"/>
      <c r="T144" s="136"/>
      <c r="U144" s="140"/>
      <c r="V144" s="140"/>
      <c r="W144" s="140"/>
    </row>
    <row r="145" spans="1:23" s="124" customFormat="1" x14ac:dyDescent="0.3">
      <c r="A145" s="122"/>
      <c r="B145" s="123"/>
      <c r="G145" s="123"/>
      <c r="H145" s="122"/>
      <c r="I145" s="122"/>
      <c r="J145" s="122"/>
      <c r="K145" s="122"/>
      <c r="L145" s="136"/>
      <c r="M145" s="137"/>
      <c r="N145" s="136"/>
      <c r="O145" s="136"/>
      <c r="P145" s="136"/>
      <c r="Q145" s="137"/>
      <c r="R145" s="136"/>
      <c r="S145" s="136"/>
      <c r="T145" s="136"/>
      <c r="U145" s="140"/>
      <c r="V145" s="140"/>
      <c r="W145" s="140"/>
    </row>
    <row r="146" spans="1:23" s="124" customFormat="1" x14ac:dyDescent="0.3">
      <c r="A146" s="122"/>
      <c r="B146" s="123"/>
      <c r="G146" s="123"/>
      <c r="H146" s="122"/>
      <c r="I146" s="122"/>
      <c r="J146" s="122"/>
      <c r="K146" s="122"/>
      <c r="L146" s="136"/>
      <c r="M146" s="137"/>
      <c r="N146" s="136"/>
      <c r="O146" s="136"/>
      <c r="P146" s="136"/>
      <c r="Q146" s="137"/>
      <c r="R146" s="136"/>
      <c r="S146" s="136"/>
      <c r="T146" s="136"/>
      <c r="U146" s="140"/>
      <c r="V146" s="140"/>
      <c r="W146" s="140"/>
    </row>
    <row r="147" spans="1:23" s="124" customFormat="1" x14ac:dyDescent="0.3">
      <c r="A147" s="122"/>
      <c r="B147" s="123"/>
      <c r="G147" s="123"/>
      <c r="H147" s="122"/>
      <c r="I147" s="122"/>
      <c r="J147" s="122"/>
      <c r="K147" s="122"/>
      <c r="L147" s="136"/>
      <c r="M147" s="137"/>
      <c r="N147" s="136"/>
      <c r="O147" s="136"/>
      <c r="P147" s="136"/>
      <c r="Q147" s="137"/>
      <c r="R147" s="136"/>
      <c r="S147" s="136"/>
      <c r="T147" s="136"/>
      <c r="U147" s="140"/>
      <c r="V147" s="140"/>
      <c r="W147" s="140"/>
    </row>
    <row r="148" spans="1:23" s="124" customFormat="1" x14ac:dyDescent="0.3">
      <c r="A148" s="122"/>
      <c r="B148" s="123"/>
      <c r="G148" s="123"/>
      <c r="H148" s="122"/>
      <c r="I148" s="122"/>
      <c r="J148" s="122"/>
      <c r="K148" s="122"/>
      <c r="L148" s="136"/>
      <c r="M148" s="137"/>
      <c r="N148" s="136"/>
      <c r="O148" s="136"/>
      <c r="P148" s="136"/>
      <c r="Q148" s="137"/>
      <c r="R148" s="136"/>
      <c r="S148" s="136"/>
      <c r="T148" s="136"/>
      <c r="U148" s="140"/>
      <c r="V148" s="140"/>
      <c r="W148" s="140"/>
    </row>
    <row r="149" spans="1:23" s="124" customFormat="1" x14ac:dyDescent="0.3">
      <c r="A149" s="122"/>
      <c r="B149" s="123"/>
      <c r="G149" s="123"/>
      <c r="H149" s="122"/>
      <c r="I149" s="122"/>
      <c r="J149" s="122"/>
      <c r="K149" s="122"/>
      <c r="L149" s="136"/>
      <c r="M149" s="137"/>
      <c r="N149" s="136"/>
      <c r="O149" s="136"/>
      <c r="P149" s="136"/>
      <c r="Q149" s="137"/>
      <c r="R149" s="136"/>
      <c r="S149" s="136"/>
      <c r="T149" s="136"/>
      <c r="U149" s="140"/>
      <c r="V149" s="140"/>
      <c r="W149" s="140"/>
    </row>
    <row r="150" spans="1:23" s="124" customFormat="1" x14ac:dyDescent="0.3">
      <c r="A150" s="122"/>
      <c r="B150" s="123"/>
      <c r="G150" s="123"/>
      <c r="H150" s="122"/>
      <c r="I150" s="122"/>
      <c r="J150" s="122"/>
      <c r="K150" s="122"/>
      <c r="L150" s="136"/>
      <c r="M150" s="137"/>
      <c r="N150" s="136"/>
      <c r="O150" s="136"/>
      <c r="P150" s="136"/>
      <c r="Q150" s="137"/>
      <c r="R150" s="136"/>
      <c r="S150" s="136"/>
      <c r="T150" s="136"/>
      <c r="U150" s="140"/>
      <c r="V150" s="140"/>
      <c r="W150" s="140"/>
    </row>
    <row r="151" spans="1:23" s="124" customFormat="1" x14ac:dyDescent="0.3">
      <c r="A151" s="122"/>
      <c r="B151" s="123"/>
      <c r="G151" s="123"/>
      <c r="H151" s="122"/>
      <c r="I151" s="122"/>
      <c r="J151" s="122"/>
      <c r="K151" s="122"/>
      <c r="L151" s="136"/>
      <c r="M151" s="137"/>
      <c r="N151" s="136"/>
      <c r="O151" s="136"/>
      <c r="P151" s="136"/>
      <c r="Q151" s="137"/>
      <c r="R151" s="136"/>
      <c r="S151" s="136"/>
      <c r="T151" s="136"/>
      <c r="U151" s="140"/>
      <c r="V151" s="140"/>
      <c r="W151" s="140"/>
    </row>
    <row r="152" spans="1:23" s="124" customFormat="1" x14ac:dyDescent="0.3">
      <c r="A152" s="122"/>
      <c r="B152" s="123"/>
      <c r="G152" s="123"/>
      <c r="H152" s="122"/>
      <c r="I152" s="122"/>
      <c r="J152" s="122"/>
      <c r="K152" s="122"/>
      <c r="L152" s="136"/>
      <c r="M152" s="137"/>
      <c r="N152" s="136"/>
      <c r="O152" s="136"/>
      <c r="P152" s="136"/>
      <c r="Q152" s="137"/>
      <c r="R152" s="136"/>
      <c r="S152" s="136"/>
      <c r="T152" s="136"/>
      <c r="U152" s="140"/>
      <c r="V152" s="140"/>
      <c r="W152" s="140"/>
    </row>
    <row r="153" spans="1:23" s="124" customFormat="1" x14ac:dyDescent="0.3">
      <c r="A153" s="122"/>
      <c r="B153" s="123"/>
      <c r="G153" s="123"/>
      <c r="H153" s="122"/>
      <c r="I153" s="122"/>
      <c r="J153" s="122"/>
      <c r="K153" s="122"/>
      <c r="L153" s="136"/>
      <c r="M153" s="137"/>
      <c r="N153" s="136"/>
      <c r="O153" s="136"/>
      <c r="P153" s="136"/>
      <c r="Q153" s="137"/>
      <c r="R153" s="136"/>
      <c r="S153" s="136"/>
      <c r="T153" s="136"/>
      <c r="U153" s="140"/>
      <c r="V153" s="140"/>
      <c r="W153" s="140"/>
    </row>
    <row r="154" spans="1:23" s="124" customFormat="1" x14ac:dyDescent="0.3">
      <c r="A154" s="122"/>
      <c r="B154" s="123"/>
      <c r="G154" s="123"/>
      <c r="H154" s="122"/>
      <c r="I154" s="122"/>
      <c r="J154" s="122"/>
      <c r="K154" s="122"/>
      <c r="L154" s="136"/>
      <c r="M154" s="137"/>
      <c r="N154" s="136"/>
      <c r="O154" s="136"/>
      <c r="P154" s="136"/>
      <c r="Q154" s="137"/>
      <c r="R154" s="136"/>
      <c r="S154" s="136"/>
      <c r="T154" s="136"/>
      <c r="U154" s="140"/>
      <c r="V154" s="140"/>
      <c r="W154" s="140"/>
    </row>
    <row r="155" spans="1:23" s="124" customFormat="1" x14ac:dyDescent="0.3">
      <c r="A155" s="122"/>
      <c r="B155" s="123"/>
      <c r="G155" s="123"/>
      <c r="H155" s="122"/>
      <c r="I155" s="122"/>
      <c r="J155" s="122"/>
      <c r="K155" s="122"/>
      <c r="L155" s="136"/>
      <c r="M155" s="137"/>
      <c r="N155" s="136"/>
      <c r="O155" s="136"/>
      <c r="P155" s="136"/>
      <c r="Q155" s="137"/>
      <c r="R155" s="136"/>
      <c r="S155" s="136"/>
      <c r="T155" s="136"/>
      <c r="U155" s="140"/>
      <c r="V155" s="140"/>
      <c r="W155" s="140"/>
    </row>
    <row r="156" spans="1:23" s="124" customFormat="1" x14ac:dyDescent="0.3">
      <c r="A156" s="122"/>
      <c r="B156" s="123"/>
      <c r="G156" s="123"/>
      <c r="H156" s="122"/>
      <c r="I156" s="122"/>
      <c r="J156" s="122"/>
      <c r="K156" s="122"/>
      <c r="L156" s="136"/>
      <c r="M156" s="137"/>
      <c r="N156" s="136"/>
      <c r="O156" s="136"/>
      <c r="P156" s="136"/>
      <c r="Q156" s="137"/>
      <c r="R156" s="136"/>
      <c r="S156" s="136"/>
      <c r="T156" s="136"/>
      <c r="U156" s="140"/>
      <c r="V156" s="140"/>
      <c r="W156" s="140"/>
    </row>
    <row r="157" spans="1:23" s="124" customFormat="1" x14ac:dyDescent="0.3">
      <c r="A157" s="122"/>
      <c r="B157" s="123"/>
      <c r="G157" s="123"/>
      <c r="H157" s="122"/>
      <c r="I157" s="122"/>
      <c r="J157" s="122"/>
      <c r="K157" s="122"/>
      <c r="L157" s="136"/>
      <c r="M157" s="137"/>
      <c r="N157" s="136"/>
      <c r="O157" s="136"/>
      <c r="P157" s="136"/>
      <c r="Q157" s="137"/>
      <c r="R157" s="136"/>
      <c r="S157" s="136"/>
      <c r="T157" s="136"/>
      <c r="U157" s="140"/>
      <c r="V157" s="140"/>
      <c r="W157" s="140"/>
    </row>
    <row r="158" spans="1:23" s="124" customFormat="1" x14ac:dyDescent="0.3">
      <c r="A158" s="122"/>
      <c r="B158" s="123"/>
      <c r="G158" s="123"/>
      <c r="H158" s="122"/>
      <c r="I158" s="122"/>
      <c r="J158" s="122"/>
      <c r="K158" s="122"/>
      <c r="L158" s="136"/>
      <c r="M158" s="137"/>
      <c r="N158" s="136"/>
      <c r="O158" s="136"/>
      <c r="P158" s="136"/>
      <c r="Q158" s="137"/>
      <c r="R158" s="136"/>
      <c r="S158" s="136"/>
      <c r="T158" s="136"/>
      <c r="U158" s="140"/>
      <c r="V158" s="140"/>
      <c r="W158" s="140"/>
    </row>
    <row r="159" spans="1:23" s="124" customFormat="1" x14ac:dyDescent="0.3">
      <c r="A159" s="122"/>
      <c r="B159" s="123"/>
      <c r="G159" s="123"/>
      <c r="H159" s="122"/>
      <c r="I159" s="122"/>
      <c r="J159" s="122"/>
      <c r="K159" s="122"/>
      <c r="L159" s="136"/>
      <c r="M159" s="137"/>
      <c r="N159" s="136"/>
      <c r="O159" s="136"/>
      <c r="P159" s="136"/>
      <c r="Q159" s="137"/>
      <c r="R159" s="136"/>
      <c r="S159" s="136"/>
      <c r="T159" s="136"/>
      <c r="U159" s="140"/>
      <c r="V159" s="140"/>
      <c r="W159" s="140"/>
    </row>
    <row r="160" spans="1:23" s="124" customFormat="1" x14ac:dyDescent="0.3">
      <c r="A160" s="122"/>
      <c r="B160" s="123"/>
      <c r="G160" s="123"/>
      <c r="H160" s="122"/>
      <c r="I160" s="122"/>
      <c r="J160" s="122"/>
      <c r="K160" s="122"/>
      <c r="L160" s="136"/>
      <c r="M160" s="137"/>
      <c r="N160" s="136"/>
      <c r="O160" s="136"/>
      <c r="P160" s="136"/>
      <c r="Q160" s="137"/>
      <c r="R160" s="136"/>
      <c r="S160" s="136"/>
      <c r="T160" s="136"/>
      <c r="U160" s="140"/>
      <c r="V160" s="140"/>
      <c r="W160" s="140"/>
    </row>
    <row r="161" spans="1:23" s="124" customFormat="1" x14ac:dyDescent="0.3">
      <c r="A161" s="122"/>
      <c r="B161" s="123"/>
      <c r="G161" s="123"/>
      <c r="H161" s="122"/>
      <c r="I161" s="122"/>
      <c r="J161" s="122"/>
      <c r="K161" s="122"/>
      <c r="L161" s="136"/>
      <c r="M161" s="137"/>
      <c r="N161" s="136"/>
      <c r="O161" s="136"/>
      <c r="P161" s="136"/>
      <c r="Q161" s="137"/>
      <c r="R161" s="136"/>
      <c r="S161" s="136"/>
      <c r="T161" s="136"/>
      <c r="U161" s="140"/>
      <c r="V161" s="140"/>
      <c r="W161" s="140"/>
    </row>
    <row r="162" spans="1:23" s="124" customFormat="1" x14ac:dyDescent="0.3">
      <c r="A162" s="122"/>
      <c r="B162" s="123"/>
      <c r="G162" s="123"/>
      <c r="H162" s="122"/>
      <c r="I162" s="122"/>
      <c r="J162" s="122"/>
      <c r="K162" s="122"/>
      <c r="L162" s="136"/>
      <c r="M162" s="137"/>
      <c r="N162" s="136"/>
      <c r="O162" s="136"/>
      <c r="P162" s="136"/>
      <c r="Q162" s="137"/>
      <c r="R162" s="136"/>
      <c r="S162" s="136"/>
      <c r="T162" s="136"/>
      <c r="U162" s="140"/>
      <c r="V162" s="140"/>
      <c r="W162" s="140"/>
    </row>
    <row r="163" spans="1:23" s="124" customFormat="1" x14ac:dyDescent="0.3">
      <c r="A163" s="122"/>
      <c r="B163" s="123"/>
      <c r="G163" s="123"/>
      <c r="H163" s="122"/>
      <c r="I163" s="122"/>
      <c r="J163" s="122"/>
      <c r="K163" s="122"/>
      <c r="L163" s="136"/>
      <c r="M163" s="137"/>
      <c r="N163" s="136"/>
      <c r="O163" s="136"/>
      <c r="P163" s="136"/>
      <c r="Q163" s="137"/>
      <c r="R163" s="136"/>
      <c r="S163" s="136"/>
      <c r="T163" s="136"/>
      <c r="U163" s="140"/>
      <c r="V163" s="140"/>
      <c r="W163" s="140"/>
    </row>
    <row r="164" spans="1:23" s="124" customFormat="1" x14ac:dyDescent="0.3">
      <c r="A164" s="122"/>
      <c r="B164" s="123"/>
      <c r="G164" s="123"/>
      <c r="H164" s="122"/>
      <c r="I164" s="122"/>
      <c r="J164" s="122"/>
      <c r="K164" s="122"/>
      <c r="L164" s="136"/>
      <c r="M164" s="137"/>
      <c r="N164" s="136"/>
      <c r="O164" s="136"/>
      <c r="P164" s="136"/>
      <c r="Q164" s="137"/>
      <c r="R164" s="136"/>
      <c r="S164" s="136"/>
      <c r="T164" s="136"/>
      <c r="U164" s="140"/>
      <c r="V164" s="140"/>
      <c r="W164" s="140"/>
    </row>
  </sheetData>
  <sheetProtection algorithmName="SHA-512" hashValue="NaPakn0neN64qShjUv4VZLkQrsZucDui/EN+yDlq0waXAEI6TeFAHthnaSi3szTP8O7SvI7t39ErPovxGjQDfA==" saltValue="vQ3qIRkLoSmukqNnHfTQ9w==" spinCount="100000" sheet="1" formatRows="0" selectLockedCells="1"/>
  <customSheetViews>
    <customSheetView guid="{B942BA88-CC1B-45E5-B422-5C319DA20C7E}" scale="85" showGridLines="0" fitToPage="1" topLeftCell="A94">
      <selection activeCell="F101" sqref="F101:F103"/>
      <rowBreaks count="2" manualBreakCount="2">
        <brk id="45" min="1" max="6" man="1"/>
        <brk id="80" min="1" max="6" man="1"/>
      </rowBreaks>
      <colBreaks count="1" manualBreakCount="1">
        <brk id="7" min="1" max="122" man="1"/>
      </colBreaks>
      <pageMargins left="0.23622047244094491" right="0.23622047244094491" top="0.74803149606299213" bottom="0.74803149606299213" header="0.31496062992125984" footer="0.31496062992125984"/>
      <pageSetup paperSize="9" scale="59" fitToHeight="0" orientation="portrait" r:id="rId1"/>
    </customSheetView>
    <customSheetView guid="{27DF1E55-3C5C-4472-8EFF-775630CBF46E}" scale="85" showGridLines="0" fitToPage="1" topLeftCell="A94">
      <selection activeCell="F101" sqref="F101:F103"/>
      <rowBreaks count="2" manualBreakCount="2">
        <brk id="45" min="1" max="6" man="1"/>
        <brk id="80" min="1" max="6" man="1"/>
      </rowBreaks>
      <colBreaks count="1" manualBreakCount="1">
        <brk id="7" min="1" max="122" man="1"/>
      </colBreaks>
      <pageMargins left="0.23622047244094491" right="0.23622047244094491" top="0.74803149606299213" bottom="0.74803149606299213" header="0.31496062992125984" footer="0.31496062992125984"/>
      <pageSetup paperSize="9" scale="59" fitToHeight="0" orientation="portrait" r:id="rId2"/>
    </customSheetView>
  </customSheetViews>
  <mergeCells count="63">
    <mergeCell ref="U9:V9"/>
    <mergeCell ref="U5:V5"/>
    <mergeCell ref="U4:V4"/>
    <mergeCell ref="U6:V6"/>
    <mergeCell ref="U7:V7"/>
    <mergeCell ref="U8:V8"/>
    <mergeCell ref="L53:L54"/>
    <mergeCell ref="M53:M54"/>
    <mergeCell ref="N53:P54"/>
    <mergeCell ref="Q53:Q54"/>
    <mergeCell ref="L88:L89"/>
    <mergeCell ref="M88:M89"/>
    <mergeCell ref="N88:P89"/>
    <mergeCell ref="Q88:Q89"/>
    <mergeCell ref="M19:M20"/>
    <mergeCell ref="L19:L20"/>
    <mergeCell ref="Q19:Q20"/>
    <mergeCell ref="N19:P20"/>
    <mergeCell ref="E106:F106"/>
    <mergeCell ref="E101:E103"/>
    <mergeCell ref="F101:F103"/>
    <mergeCell ref="F26:F27"/>
    <mergeCell ref="E60:E61"/>
    <mergeCell ref="F60:F61"/>
    <mergeCell ref="E30:E31"/>
    <mergeCell ref="F30:F31"/>
    <mergeCell ref="E64:E65"/>
    <mergeCell ref="F64:F65"/>
    <mergeCell ref="E66:E69"/>
    <mergeCell ref="F66:F69"/>
    <mergeCell ref="E53:F54"/>
    <mergeCell ref="E88:F89"/>
    <mergeCell ref="E87:F87"/>
    <mergeCell ref="E85:E86"/>
    <mergeCell ref="F85:F86"/>
    <mergeCell ref="E52:F52"/>
    <mergeCell ref="E32:E34"/>
    <mergeCell ref="F32:F34"/>
    <mergeCell ref="E16:E17"/>
    <mergeCell ref="F16:F17"/>
    <mergeCell ref="E37:F37"/>
    <mergeCell ref="E50:E51"/>
    <mergeCell ref="F50:F51"/>
    <mergeCell ref="E26:E27"/>
    <mergeCell ref="E19:F20"/>
    <mergeCell ref="D5:F5"/>
    <mergeCell ref="E18:F18"/>
    <mergeCell ref="E44:E45"/>
    <mergeCell ref="F44:F45"/>
    <mergeCell ref="D9:E9"/>
    <mergeCell ref="D8:E8"/>
    <mergeCell ref="D7:E7"/>
    <mergeCell ref="R68:T68"/>
    <mergeCell ref="L102:P102"/>
    <mergeCell ref="E113:E114"/>
    <mergeCell ref="F113:F114"/>
    <mergeCell ref="E79:E80"/>
    <mergeCell ref="F79:F80"/>
    <mergeCell ref="E95:E96"/>
    <mergeCell ref="F95:F96"/>
    <mergeCell ref="E99:E100"/>
    <mergeCell ref="F99:F100"/>
    <mergeCell ref="E72:F72"/>
  </mergeCells>
  <conditionalFormatting sqref="E32:E34">
    <cfRule type="expression" dxfId="218" priority="103">
      <formula>OR($E$30="Ja",$E$30="")</formula>
    </cfRule>
  </conditionalFormatting>
  <conditionalFormatting sqref="E41:E43">
    <cfRule type="cellIs" dxfId="217" priority="163" operator="equal">
      <formula>"Niedrig"</formula>
    </cfRule>
    <cfRule type="cellIs" dxfId="216" priority="164" operator="equal">
      <formula>"Hoch"</formula>
    </cfRule>
    <cfRule type="cellIs" dxfId="215" priority="165" operator="equal">
      <formula>"Mittel"</formula>
    </cfRule>
  </conditionalFormatting>
  <conditionalFormatting sqref="E44">
    <cfRule type="cellIs" dxfId="214" priority="157" operator="equal">
      <formula>"kein Handlungsbedarf"</formula>
    </cfRule>
    <cfRule type="cellIs" dxfId="213" priority="158" operator="equal">
      <formula>"Detailanalyse notwendig"</formula>
    </cfRule>
    <cfRule type="cellIs" dxfId="212" priority="159" operator="equal">
      <formula>"Eigenvorsorge empfohlen"</formula>
    </cfRule>
  </conditionalFormatting>
  <conditionalFormatting sqref="E76:E78">
    <cfRule type="cellIs" dxfId="211" priority="25" operator="equal">
      <formula>"Niedrig"</formula>
    </cfRule>
    <cfRule type="cellIs" dxfId="210" priority="26" operator="equal">
      <formula>"Hoch"</formula>
    </cfRule>
    <cfRule type="cellIs" dxfId="209" priority="27" operator="equal">
      <formula>"Mittel"</formula>
    </cfRule>
  </conditionalFormatting>
  <conditionalFormatting sqref="E79">
    <cfRule type="cellIs" dxfId="208" priority="22" operator="equal">
      <formula>"kein Handlungsbedarf"</formula>
    </cfRule>
    <cfRule type="cellIs" dxfId="207" priority="23" operator="equal">
      <formula>"Detailanalyse notwendig"</formula>
    </cfRule>
    <cfRule type="cellIs" dxfId="206" priority="24" operator="equal">
      <formula>"Eigenvorsorge empfohlen"</formula>
    </cfRule>
  </conditionalFormatting>
  <conditionalFormatting sqref="E110:E112">
    <cfRule type="cellIs" dxfId="205" priority="16" operator="equal">
      <formula>"Niedrig"</formula>
    </cfRule>
    <cfRule type="cellIs" dxfId="204" priority="17" operator="equal">
      <formula>"Hoch"</formula>
    </cfRule>
    <cfRule type="cellIs" dxfId="203" priority="18" operator="equal">
      <formula>"Mittel"</formula>
    </cfRule>
  </conditionalFormatting>
  <conditionalFormatting sqref="E113">
    <cfRule type="cellIs" dxfId="202" priority="13" operator="equal">
      <formula>"kein Handlungsbedarf"</formula>
    </cfRule>
    <cfRule type="cellIs" dxfId="201" priority="14" operator="equal">
      <formula>"Detailanalyse notwendig"</formula>
    </cfRule>
    <cfRule type="cellIs" dxfId="200" priority="15" operator="equal">
      <formula>"Eigenvorsorge empfohlen"</formula>
    </cfRule>
  </conditionalFormatting>
  <conditionalFormatting sqref="E18:F20 E21:E27">
    <cfRule type="expression" dxfId="199" priority="57">
      <formula>OR($E$16="",$E$16="Nein")</formula>
    </cfRule>
  </conditionalFormatting>
  <conditionalFormatting sqref="E38:F38">
    <cfRule type="expression" dxfId="198" priority="89">
      <formula>OR($E$30="Ja",$E$30="")</formula>
    </cfRule>
  </conditionalFormatting>
  <conditionalFormatting sqref="E52:F54 E55:E61">
    <cfRule type="expression" dxfId="197" priority="40">
      <formula>OR($E$50="",$E$50="Nein")</formula>
    </cfRule>
  </conditionalFormatting>
  <conditionalFormatting sqref="E66:F69">
    <cfRule type="expression" dxfId="196" priority="91">
      <formula>OR($E$64="Ja",$E$64="")</formula>
    </cfRule>
  </conditionalFormatting>
  <conditionalFormatting sqref="E73:F73">
    <cfRule type="expression" dxfId="195" priority="9">
      <formula>OR($E$64="Ja",$E$64="")</formula>
    </cfRule>
  </conditionalFormatting>
  <conditionalFormatting sqref="E87:F89 E90:E96">
    <cfRule type="expression" dxfId="194" priority="35">
      <formula>OR($E$85="",$E$85="Nein")</formula>
    </cfRule>
  </conditionalFormatting>
  <conditionalFormatting sqref="E101:F101">
    <cfRule type="expression" dxfId="193" priority="92">
      <formula>OR($E$99="Ja",$E$99="")</formula>
    </cfRule>
  </conditionalFormatting>
  <conditionalFormatting sqref="E107:F107">
    <cfRule type="expression" dxfId="192" priority="7">
      <formula>OR($E$99="Ja",$E$99="")</formula>
    </cfRule>
  </conditionalFormatting>
  <conditionalFormatting sqref="F21:F27">
    <cfRule type="expression" dxfId="191" priority="41">
      <formula>$E$16="Ja"</formula>
    </cfRule>
    <cfRule type="expression" dxfId="190" priority="42">
      <formula>OR($E21="",$E21="Keine")</formula>
    </cfRule>
  </conditionalFormatting>
  <conditionalFormatting sqref="F26:F27">
    <cfRule type="expression" dxfId="189" priority="45">
      <formula>$E$26="Ja"</formula>
    </cfRule>
    <cfRule type="expression" dxfId="188" priority="56">
      <formula>$E$26="Nein"</formula>
    </cfRule>
  </conditionalFormatting>
  <conditionalFormatting sqref="F30:F31">
    <cfRule type="expression" dxfId="187" priority="3">
      <formula>$E$30="Ja"</formula>
    </cfRule>
  </conditionalFormatting>
  <conditionalFormatting sqref="F32:F34">
    <cfRule type="expression" dxfId="186" priority="44">
      <formula>OR($E$30="Ja",$E$30="")</formula>
    </cfRule>
  </conditionalFormatting>
  <conditionalFormatting sqref="F38">
    <cfRule type="expression" dxfId="185" priority="10">
      <formula>OR($E$30="Ja",$E$30="")</formula>
    </cfRule>
  </conditionalFormatting>
  <conditionalFormatting sqref="F55:F61">
    <cfRule type="expression" dxfId="184" priority="36">
      <formula>$E$50="Ja"</formula>
    </cfRule>
    <cfRule type="expression" dxfId="183" priority="37">
      <formula>OR($E55="",$E55="Keine")</formula>
    </cfRule>
  </conditionalFormatting>
  <conditionalFormatting sqref="F60:F61">
    <cfRule type="expression" dxfId="182" priority="38">
      <formula>$E$60="Ja"</formula>
    </cfRule>
    <cfRule type="expression" dxfId="181" priority="39">
      <formula>$E$60="Nein"</formula>
    </cfRule>
  </conditionalFormatting>
  <conditionalFormatting sqref="F64:F65">
    <cfRule type="expression" dxfId="180" priority="2">
      <formula>$E$64="Ja"</formula>
    </cfRule>
  </conditionalFormatting>
  <conditionalFormatting sqref="F66:F69">
    <cfRule type="expression" dxfId="179" priority="5">
      <formula>OR($E$64="Ja",$E$64="")</formula>
    </cfRule>
  </conditionalFormatting>
  <conditionalFormatting sqref="F73">
    <cfRule type="expression" dxfId="178" priority="8">
      <formula>OR($E$64="Ja",$E$64="")</formula>
    </cfRule>
  </conditionalFormatting>
  <conditionalFormatting sqref="F90:F96">
    <cfRule type="expression" dxfId="177" priority="31">
      <formula>$E$85="Ja"</formula>
    </cfRule>
    <cfRule type="expression" dxfId="176" priority="32">
      <formula>OR($E90="",$E90="Keine")</formula>
    </cfRule>
  </conditionalFormatting>
  <conditionalFormatting sqref="F95:F96">
    <cfRule type="expression" dxfId="175" priority="33">
      <formula>$E$95="Ja"</formula>
    </cfRule>
    <cfRule type="expression" dxfId="174" priority="34">
      <formula>$E$95="Nein"</formula>
    </cfRule>
  </conditionalFormatting>
  <conditionalFormatting sqref="F99:F100">
    <cfRule type="expression" dxfId="173" priority="1">
      <formula>E99="Ja"</formula>
    </cfRule>
  </conditionalFormatting>
  <conditionalFormatting sqref="F101:F103">
    <cfRule type="expression" dxfId="172" priority="4">
      <formula>$E$99="Ja"</formula>
    </cfRule>
  </conditionalFormatting>
  <conditionalFormatting sqref="F107">
    <cfRule type="expression" dxfId="171" priority="6">
      <formula>OR($E$99="Ja",$E$99="")</formula>
    </cfRule>
  </conditionalFormatting>
  <dataValidations count="7">
    <dataValidation type="list" allowBlank="1" showInputMessage="1" showErrorMessage="1" sqref="E16 E95 E66 E26 E85 E50 E60">
      <formula1>"Ja,Nein"</formula1>
    </dataValidation>
    <dataValidation type="list" allowBlank="1" showInputMessage="1" showErrorMessage="1" sqref="E73 E38 E107">
      <formula1>"wird geringer, bleibt gleich, wird größer,ungewiss"</formula1>
    </dataValidation>
    <dataValidation type="list" allowBlank="1" showInputMessage="1" showErrorMessage="1" sqref="E101">
      <formula1>"Nein,Gelbe Zone (Bebauung nur eingeschränkt und unter Einhaltung von Auflagen möglich), Rote Zone (Besiedlung nicht oder nur mit unverhältnismäßig hohem Aufwand möglich)"</formula1>
    </dataValidation>
    <dataValidation type="list" allowBlank="1" showInputMessage="1" showErrorMessage="1" sqref="E91:E94 E21:E25 E55:E59">
      <formula1>"Hoch,Mittel,Niedrig,Keine"</formula1>
    </dataValidation>
    <dataValidation type="list" allowBlank="1" showInputMessage="1" showErrorMessage="1" sqref="E30 E64 E99">
      <formula1>"Ja,Nein,Unsicher"</formula1>
    </dataValidation>
    <dataValidation type="list" allowBlank="1" showInputMessage="1" showErrorMessage="1" sqref="E32:E34">
      <formula1>"keine Daten verfügbar,mittlere bis hohe,geringe bis mittlere,keine bis geringe"</formula1>
    </dataValidation>
    <dataValidation type="list" allowBlank="1" showInputMessage="1" showErrorMessage="1" sqref="E90">
      <formula1>"Hoch,Mittel,Niedrig,Keine"</formula1>
    </dataValidation>
  </dataValidations>
  <hyperlinks>
    <hyperlink ref="D67" r:id="rId3" display="siehe HORA - Rutschanfälligkeitsklasse"/>
    <hyperlink ref="D69" r:id="rId4" display="siehe GIS GEO-Portale der Länder"/>
    <hyperlink ref="D33" r:id="rId5"/>
    <hyperlink ref="D51" location="Link_1.2_Steinschlag" display="siehe Definition der Naturgefahr [5.4 Glossar]"/>
    <hyperlink ref="D86" location="Link_1.3_Lawine" display="siehe Definition der Naturgefahr [5.4 Glossar]"/>
    <hyperlink ref="D80" location="Link_Ergebnis_KWA" display="nähere Infos unter [6 Ergebnis]"/>
    <hyperlink ref="D114" location="Link_Ergebnis_KWA" display="nähere Infos unter [6 Ergebnis]"/>
    <hyperlink ref="D27" location="Link_1.1_Rutschungen_Maßnahmen" display="siehe beispielhafte Maßnahmen [5.4 Glossar]"/>
    <hyperlink ref="D61" location="Link_1.2_Steinschlag_Maßnahmen" display="siehe beispielhafte Maßnahmen [5.4 Glossar]"/>
    <hyperlink ref="D96" location="Link_1.3_Lawine_Maßnahmen" display="siehe beispielhafte Maßnahmen [5.4 Glossar]"/>
    <hyperlink ref="D31" location="Link_1.1_Rutschungen_Risiken" display="siehe beispielhafte Gefährdungen/Risiken [5.4 Glossar]"/>
    <hyperlink ref="D65" location="Link_1.2_Steinschlag_Risiken" display="siehe beispielhafte Gefährdungen/Risiken [5 Glossar]"/>
    <hyperlink ref="D100" location="Link_1.3_Lawine_Risiken" display="siehe beispielhafte Gefährdungen/Risiken [5.4 Glossar]"/>
    <hyperlink ref="D102" r:id="rId6" display="siehe HORA - Rutschanfälligkeitsklasse"/>
    <hyperlink ref="D20" location="Link_1.1_Rutschungen_Risiken" display="siehe beispielhafte Gefährdungen/Risiken [5.4 Glossar]"/>
    <hyperlink ref="D54" location="Link_1.2_Steinschlag_Risiken" display="siehe beispielhafte Gefährdungen/Risiken [5.4 Glossar]"/>
    <hyperlink ref="D89" location="Link_1.3_Lawine_Risiken" display="siehe beispielhafte Gefährdungen/Risiken [5.4 Glossar]"/>
    <hyperlink ref="D17" location="Link_1.1_Rutschungen" display="siehe Definition der Naturgefahr [5.4 Glossar]"/>
    <hyperlink ref="D45" location="Link_Ergebnis_KWA" display="nähere Infos unter [6 Ergebnis]"/>
  </hyperlinks>
  <pageMargins left="0.23622047244094491" right="0.23622047244094491" top="0.74803149606299213" bottom="0.74803149606299213" header="0.31496062992125984" footer="0.31496062992125984"/>
  <pageSetup paperSize="9" scale="59" fitToHeight="0" orientation="portrait" r:id="rId7"/>
  <rowBreaks count="2" manualBreakCount="2">
    <brk id="45" min="1" max="6" man="1"/>
    <brk id="80" min="1" max="6" man="1"/>
  </rowBreaks>
  <colBreaks count="1" manualBreakCount="1">
    <brk id="7" min="1" max="12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8" tint="0.59999389629810485"/>
    <outlinePr summaryBelow="0" summaryRight="0"/>
    <pageSetUpPr fitToPage="1"/>
  </sheetPr>
  <dimension ref="A1:W130"/>
  <sheetViews>
    <sheetView showGridLines="0" topLeftCell="A79" zoomScale="85" zoomScaleNormal="85" workbookViewId="0">
      <selection activeCell="E16" sqref="E16:E17"/>
    </sheetView>
  </sheetViews>
  <sheetFormatPr baseColWidth="10" defaultColWidth="10.85546875" defaultRowHeight="16.5" x14ac:dyDescent="0.3"/>
  <cols>
    <col min="1" max="1" width="3.140625" style="114" customWidth="1"/>
    <col min="2" max="2" width="3.140625" style="119" customWidth="1"/>
    <col min="3" max="3" width="3.140625" style="160" customWidth="1"/>
    <col min="4" max="4" width="45.85546875" style="160" customWidth="1"/>
    <col min="5" max="5" width="26.140625" style="160" customWidth="1"/>
    <col min="6" max="6" width="84.42578125" style="160" customWidth="1"/>
    <col min="7" max="7" width="3.140625" style="119" customWidth="1"/>
    <col min="8" max="8" width="3.140625" style="114" customWidth="1"/>
    <col min="9" max="10" width="3.140625" style="160" hidden="1" customWidth="1"/>
    <col min="11" max="11" width="3.140625" style="202" hidden="1" customWidth="1"/>
    <col min="12" max="12" width="31.7109375" style="202" hidden="1" customWidth="1"/>
    <col min="13" max="15" width="10.85546875" style="202" hidden="1" customWidth="1"/>
    <col min="16" max="16" width="25.85546875" style="202" hidden="1" customWidth="1"/>
    <col min="17" max="17" width="10.5703125" style="202" hidden="1" customWidth="1"/>
    <col min="18" max="18" width="27.140625" style="202" hidden="1" customWidth="1"/>
    <col min="19" max="21" width="10.85546875" style="202" hidden="1" customWidth="1"/>
    <col min="22" max="22" width="82.7109375" style="202" hidden="1" customWidth="1"/>
    <col min="23" max="16384" width="10.85546875" style="160"/>
  </cols>
  <sheetData>
    <row r="1" spans="1:23" s="114" customFormat="1" x14ac:dyDescent="0.3">
      <c r="I1" s="73"/>
      <c r="J1" s="73"/>
      <c r="K1" s="86"/>
      <c r="L1" s="86"/>
      <c r="M1" s="86"/>
      <c r="N1" s="86"/>
      <c r="O1" s="86"/>
      <c r="P1" s="86"/>
      <c r="Q1" s="86"/>
      <c r="R1" s="86"/>
      <c r="S1" s="86"/>
      <c r="T1" s="86"/>
      <c r="U1" s="86"/>
      <c r="V1" s="86"/>
    </row>
    <row r="2" spans="1:23" s="114" customFormat="1" x14ac:dyDescent="0.3">
      <c r="B2" s="73"/>
      <c r="C2" s="73"/>
      <c r="D2" s="73"/>
      <c r="E2" s="73"/>
      <c r="F2" s="73"/>
      <c r="G2" s="73"/>
      <c r="I2" s="73"/>
      <c r="J2" s="73"/>
      <c r="K2" s="86"/>
      <c r="L2" s="86"/>
      <c r="M2" s="86"/>
      <c r="N2" s="86"/>
      <c r="O2" s="86"/>
      <c r="P2" s="86"/>
      <c r="Q2" s="86"/>
      <c r="R2" s="86"/>
      <c r="S2" s="86"/>
      <c r="T2" s="86"/>
      <c r="U2" s="86"/>
      <c r="V2" s="86"/>
    </row>
    <row r="3" spans="1:23" s="114" customFormat="1" ht="21" x14ac:dyDescent="0.4">
      <c r="B3" s="73"/>
      <c r="C3" s="125" t="s">
        <v>10</v>
      </c>
      <c r="D3" s="1"/>
      <c r="E3" s="1"/>
      <c r="F3" s="1"/>
      <c r="G3" s="73"/>
      <c r="I3" s="73"/>
      <c r="J3" s="73"/>
      <c r="K3" s="86"/>
      <c r="L3" s="42" t="s">
        <v>201</v>
      </c>
      <c r="M3" s="39"/>
      <c r="N3" s="39"/>
      <c r="O3" s="36"/>
      <c r="P3" s="36" t="s">
        <v>210</v>
      </c>
      <c r="Q3" s="40"/>
      <c r="R3" s="36"/>
      <c r="S3" s="86"/>
      <c r="T3" s="86"/>
      <c r="U3" s="86"/>
      <c r="V3" s="86"/>
    </row>
    <row r="4" spans="1:23" s="114" customFormat="1" ht="18.600000000000001" customHeight="1" x14ac:dyDescent="0.3">
      <c r="B4" s="73"/>
      <c r="C4" s="1"/>
      <c r="D4" s="1"/>
      <c r="E4" s="1"/>
      <c r="F4" s="1"/>
      <c r="G4" s="73"/>
      <c r="I4" s="73"/>
      <c r="J4" s="73"/>
      <c r="K4" s="86"/>
      <c r="L4" s="58" t="s">
        <v>192</v>
      </c>
      <c r="M4" s="56">
        <v>3</v>
      </c>
      <c r="N4" s="55" t="s">
        <v>192</v>
      </c>
      <c r="O4" s="36"/>
      <c r="P4" s="67" t="s">
        <v>211</v>
      </c>
      <c r="Q4" s="78" t="s">
        <v>192</v>
      </c>
      <c r="R4" s="79" t="s">
        <v>224</v>
      </c>
      <c r="S4" s="86"/>
      <c r="T4" s="55" t="s">
        <v>343</v>
      </c>
      <c r="U4" s="650" t="s">
        <v>344</v>
      </c>
      <c r="V4" s="651"/>
    </row>
    <row r="5" spans="1:23" s="119" customFormat="1" ht="90" customHeight="1" x14ac:dyDescent="0.3">
      <c r="B5" s="72"/>
      <c r="C5" s="4"/>
      <c r="D5" s="613" t="s">
        <v>674</v>
      </c>
      <c r="E5" s="613"/>
      <c r="F5" s="613"/>
      <c r="G5" s="72"/>
      <c r="I5" s="72"/>
      <c r="J5" s="72"/>
      <c r="K5" s="109"/>
      <c r="L5" s="59" t="s">
        <v>193</v>
      </c>
      <c r="M5" s="57">
        <v>2</v>
      </c>
      <c r="N5" s="60" t="s">
        <v>193</v>
      </c>
      <c r="O5" s="39"/>
      <c r="P5" s="67" t="s">
        <v>212</v>
      </c>
      <c r="Q5" s="78" t="s">
        <v>192</v>
      </c>
      <c r="R5" s="79" t="s">
        <v>224</v>
      </c>
      <c r="S5" s="109"/>
      <c r="T5" s="55" t="s">
        <v>342</v>
      </c>
      <c r="U5" s="650" t="s">
        <v>356</v>
      </c>
      <c r="V5" s="651"/>
    </row>
    <row r="6" spans="1:23" s="119" customFormat="1" ht="16.5" customHeight="1" thickBot="1" x14ac:dyDescent="0.35">
      <c r="B6" s="72"/>
      <c r="C6" s="4"/>
      <c r="D6" s="29"/>
      <c r="E6" s="29"/>
      <c r="F6" s="29"/>
      <c r="G6" s="72"/>
      <c r="I6" s="72"/>
      <c r="J6" s="72"/>
      <c r="K6" s="109"/>
      <c r="L6" s="58" t="s">
        <v>90</v>
      </c>
      <c r="M6" s="56">
        <v>1</v>
      </c>
      <c r="N6" s="55" t="s">
        <v>90</v>
      </c>
      <c r="O6" s="39"/>
      <c r="P6" s="68" t="s">
        <v>213</v>
      </c>
      <c r="Q6" s="79" t="s">
        <v>193</v>
      </c>
      <c r="R6" s="79" t="s">
        <v>222</v>
      </c>
      <c r="S6" s="109"/>
      <c r="T6" s="55" t="s">
        <v>345</v>
      </c>
      <c r="U6" s="650" t="s">
        <v>344</v>
      </c>
      <c r="V6" s="651"/>
    </row>
    <row r="7" spans="1:23" s="119" customFormat="1" ht="21.95" customHeight="1" thickBot="1" x14ac:dyDescent="0.35">
      <c r="B7" s="72"/>
      <c r="C7" s="4"/>
      <c r="D7" s="624" t="s">
        <v>394</v>
      </c>
      <c r="E7" s="625"/>
      <c r="F7" s="28"/>
      <c r="G7" s="72"/>
      <c r="I7" s="72"/>
      <c r="J7" s="72"/>
      <c r="K7" s="109"/>
      <c r="L7" s="58" t="s">
        <v>194</v>
      </c>
      <c r="M7" s="56">
        <v>0</v>
      </c>
      <c r="N7" s="55" t="s">
        <v>90</v>
      </c>
      <c r="O7" s="111"/>
      <c r="P7" s="68" t="s">
        <v>214</v>
      </c>
      <c r="Q7" s="79" t="s">
        <v>192</v>
      </c>
      <c r="R7" s="79" t="s">
        <v>224</v>
      </c>
      <c r="S7" s="109"/>
      <c r="T7" s="55" t="s">
        <v>355</v>
      </c>
      <c r="U7" s="650" t="s">
        <v>244</v>
      </c>
      <c r="V7" s="651"/>
    </row>
    <row r="8" spans="1:23" s="119" customFormat="1" ht="21.95" customHeight="1" thickBot="1" x14ac:dyDescent="0.35">
      <c r="B8" s="72"/>
      <c r="C8" s="4"/>
      <c r="D8" s="622" t="s">
        <v>186</v>
      </c>
      <c r="E8" s="623"/>
      <c r="F8" s="28"/>
      <c r="G8" s="72"/>
      <c r="I8" s="72"/>
      <c r="J8" s="72"/>
      <c r="K8" s="109"/>
      <c r="L8" s="55"/>
      <c r="M8" s="56">
        <v>-1</v>
      </c>
      <c r="N8" s="55" t="s">
        <v>90</v>
      </c>
      <c r="O8" s="62"/>
      <c r="P8" s="55" t="s">
        <v>215</v>
      </c>
      <c r="Q8" s="58" t="s">
        <v>193</v>
      </c>
      <c r="R8" s="58" t="s">
        <v>222</v>
      </c>
      <c r="S8" s="109"/>
      <c r="T8" s="55" t="s">
        <v>346</v>
      </c>
      <c r="U8" s="650" t="s">
        <v>344</v>
      </c>
      <c r="V8" s="651"/>
    </row>
    <row r="9" spans="1:23" s="119" customFormat="1" ht="21.95" customHeight="1" thickBot="1" x14ac:dyDescent="0.35">
      <c r="B9" s="72"/>
      <c r="C9" s="4"/>
      <c r="D9" s="620" t="s">
        <v>393</v>
      </c>
      <c r="E9" s="621"/>
      <c r="F9" s="28"/>
      <c r="G9" s="72"/>
      <c r="I9" s="72"/>
      <c r="J9" s="72"/>
      <c r="K9" s="109"/>
      <c r="L9" s="36"/>
      <c r="M9" s="37"/>
      <c r="N9" s="36"/>
      <c r="O9" s="63"/>
      <c r="P9" s="68" t="s">
        <v>216</v>
      </c>
      <c r="Q9" s="79" t="s">
        <v>90</v>
      </c>
      <c r="R9" s="79" t="s">
        <v>223</v>
      </c>
      <c r="S9" s="109"/>
      <c r="T9" s="55" t="s">
        <v>347</v>
      </c>
      <c r="U9" s="650" t="s">
        <v>244</v>
      </c>
      <c r="V9" s="651"/>
    </row>
    <row r="10" spans="1:23" s="114" customFormat="1" ht="16.5" customHeight="1" x14ac:dyDescent="0.3">
      <c r="B10" s="73"/>
      <c r="C10" s="1"/>
      <c r="D10" s="1"/>
      <c r="E10" s="1"/>
      <c r="F10" s="1"/>
      <c r="G10" s="73"/>
      <c r="I10" s="73"/>
      <c r="J10" s="73"/>
      <c r="K10" s="86"/>
      <c r="L10" s="49"/>
      <c r="M10" s="50"/>
      <c r="N10" s="49"/>
      <c r="O10" s="62"/>
      <c r="P10" s="69" t="s">
        <v>217</v>
      </c>
      <c r="Q10" s="80" t="s">
        <v>193</v>
      </c>
      <c r="R10" s="58" t="s">
        <v>222</v>
      </c>
      <c r="S10" s="86"/>
      <c r="T10" s="86"/>
      <c r="U10" s="86"/>
      <c r="V10" s="86"/>
    </row>
    <row r="11" spans="1:23" s="116" customFormat="1" ht="30" customHeight="1" x14ac:dyDescent="0.3">
      <c r="B11" s="86"/>
      <c r="C11" s="252" t="s">
        <v>64</v>
      </c>
      <c r="D11" s="253"/>
      <c r="E11" s="253"/>
      <c r="F11" s="253"/>
      <c r="G11" s="86"/>
      <c r="I11" s="73"/>
      <c r="J11" s="73"/>
      <c r="K11" s="86"/>
      <c r="L11" s="69" t="s">
        <v>202</v>
      </c>
      <c r="M11" s="107">
        <v>1</v>
      </c>
      <c r="N11" s="69" t="s">
        <v>202</v>
      </c>
      <c r="O11" s="62"/>
      <c r="P11" s="69" t="s">
        <v>218</v>
      </c>
      <c r="Q11" s="80" t="s">
        <v>90</v>
      </c>
      <c r="R11" s="58" t="s">
        <v>223</v>
      </c>
      <c r="S11" s="86"/>
      <c r="T11" s="36"/>
      <c r="U11" s="36"/>
      <c r="V11" s="36"/>
      <c r="W11" s="114"/>
    </row>
    <row r="12" spans="1:23" ht="14.45" customHeight="1" x14ac:dyDescent="0.3">
      <c r="B12" s="74"/>
      <c r="C12" s="1"/>
      <c r="D12" s="1"/>
      <c r="E12" s="1"/>
      <c r="F12" s="1"/>
      <c r="G12" s="74"/>
      <c r="I12"/>
      <c r="J12"/>
      <c r="K12" s="88"/>
      <c r="L12" s="55" t="s">
        <v>203</v>
      </c>
      <c r="M12" s="56">
        <v>0</v>
      </c>
      <c r="N12" s="55" t="s">
        <v>203</v>
      </c>
      <c r="O12" s="62"/>
      <c r="P12" s="55" t="s">
        <v>219</v>
      </c>
      <c r="Q12" s="58" t="s">
        <v>90</v>
      </c>
      <c r="R12" s="58" t="s">
        <v>223</v>
      </c>
      <c r="S12" s="88"/>
      <c r="T12" s="36"/>
      <c r="U12" s="36"/>
      <c r="V12" s="36"/>
    </row>
    <row r="13" spans="1:23" s="116" customFormat="1" ht="30" customHeight="1" x14ac:dyDescent="0.25">
      <c r="B13" s="86"/>
      <c r="C13" s="126"/>
      <c r="D13" s="126" t="s">
        <v>108</v>
      </c>
      <c r="E13" s="127"/>
      <c r="F13" s="127"/>
      <c r="G13" s="86"/>
      <c r="I13" s="86"/>
      <c r="J13" s="86"/>
      <c r="K13" s="86"/>
      <c r="L13" s="86"/>
      <c r="M13" s="86"/>
      <c r="N13" s="86"/>
      <c r="O13" s="64"/>
      <c r="P13" s="86"/>
      <c r="Q13" s="86"/>
      <c r="R13" s="36"/>
      <c r="S13" s="36"/>
      <c r="T13" s="36"/>
      <c r="U13" s="36"/>
      <c r="V13" s="36"/>
      <c r="W13" s="200"/>
    </row>
    <row r="14" spans="1:23" s="133" customFormat="1" x14ac:dyDescent="0.25">
      <c r="A14" s="120"/>
      <c r="B14" s="74"/>
      <c r="C14" s="11"/>
      <c r="D14" s="11"/>
      <c r="E14" s="151" t="s">
        <v>408</v>
      </c>
      <c r="F14" s="180" t="s">
        <v>390</v>
      </c>
      <c r="G14" s="74"/>
      <c r="H14" s="120"/>
      <c r="I14" s="76"/>
      <c r="J14" s="76"/>
      <c r="K14" s="110"/>
      <c r="L14" s="110"/>
      <c r="M14" s="110"/>
      <c r="N14" s="110"/>
      <c r="O14" s="110"/>
      <c r="P14" s="110"/>
      <c r="Q14" s="110"/>
      <c r="R14" s="110"/>
      <c r="S14" s="110"/>
      <c r="T14" s="36"/>
      <c r="U14" s="36"/>
      <c r="V14" s="36"/>
    </row>
    <row r="15" spans="1:23" s="162" customFormat="1" ht="20.100000000000001" customHeight="1" x14ac:dyDescent="0.25">
      <c r="A15" s="120"/>
      <c r="B15" s="74"/>
      <c r="C15" s="128" t="s">
        <v>116</v>
      </c>
      <c r="D15" s="129"/>
      <c r="E15" s="130"/>
      <c r="F15" s="131"/>
      <c r="G15" s="74"/>
      <c r="H15" s="120"/>
      <c r="I15" s="76"/>
      <c r="J15" s="76"/>
      <c r="K15" s="120"/>
      <c r="O15" s="135"/>
      <c r="R15" s="135"/>
      <c r="S15" s="135"/>
      <c r="T15" s="135"/>
      <c r="U15" s="135"/>
      <c r="V15" s="135"/>
      <c r="W15" s="133"/>
    </row>
    <row r="16" spans="1:23" ht="45" x14ac:dyDescent="0.3">
      <c r="A16" s="120"/>
      <c r="B16" s="74"/>
      <c r="C16" s="1"/>
      <c r="D16" s="12" t="s">
        <v>398</v>
      </c>
      <c r="E16" s="603"/>
      <c r="F16" s="609"/>
      <c r="G16" s="74"/>
      <c r="H16" s="120"/>
      <c r="I16"/>
      <c r="J16"/>
      <c r="K16" s="74"/>
      <c r="L16" s="71" t="s">
        <v>234</v>
      </c>
      <c r="M16" s="44"/>
      <c r="N16" s="45"/>
      <c r="O16" s="45"/>
      <c r="P16" s="85" t="s">
        <v>392</v>
      </c>
      <c r="Q16" s="44"/>
      <c r="R16" s="45"/>
      <c r="S16" s="45"/>
      <c r="T16" s="45"/>
      <c r="U16" s="45"/>
      <c r="V16" s="45"/>
    </row>
    <row r="17" spans="1:23" s="159" customFormat="1" ht="15.95" customHeight="1" x14ac:dyDescent="0.3">
      <c r="A17" s="121"/>
      <c r="B17" s="75"/>
      <c r="C17" s="18"/>
      <c r="D17" s="468" t="s">
        <v>726</v>
      </c>
      <c r="E17" s="603"/>
      <c r="F17" s="665"/>
      <c r="G17" s="75"/>
      <c r="H17" s="121"/>
      <c r="I17" s="35"/>
      <c r="J17" s="35"/>
      <c r="K17" s="75"/>
      <c r="L17" s="47"/>
      <c r="M17" s="47"/>
      <c r="N17" s="47"/>
      <c r="O17" s="63"/>
      <c r="P17" s="112"/>
      <c r="Q17" s="112"/>
      <c r="R17" s="47"/>
      <c r="S17" s="112"/>
      <c r="T17" s="112"/>
      <c r="U17" s="47"/>
      <c r="V17" s="47"/>
    </row>
    <row r="18" spans="1:23" ht="35.1" customHeight="1" x14ac:dyDescent="0.3">
      <c r="A18" s="120"/>
      <c r="B18" s="74"/>
      <c r="C18" s="1"/>
      <c r="D18" s="141" t="s">
        <v>91</v>
      </c>
      <c r="E18" s="676"/>
      <c r="F18" s="677"/>
      <c r="G18" s="74"/>
      <c r="H18" s="120"/>
      <c r="I18"/>
      <c r="J18"/>
      <c r="K18" s="74"/>
      <c r="L18" s="43" t="s">
        <v>196</v>
      </c>
      <c r="M18" s="54" t="str">
        <f>IF(ISBLANK(E21),"",VLOOKUP(E21,$L$4:$M$7,2,FALSE))</f>
        <v/>
      </c>
      <c r="N18" s="45"/>
      <c r="O18" s="45"/>
      <c r="P18" s="53" t="s">
        <v>226</v>
      </c>
      <c r="Q18" s="54">
        <f>IF(E21="Keine",IF(ISBLANK(F21),1,0),IF(F21&lt;&gt;"",1,0))</f>
        <v>0</v>
      </c>
      <c r="R18" s="45"/>
      <c r="S18" s="45"/>
      <c r="T18" s="53" t="s">
        <v>225</v>
      </c>
      <c r="U18" s="54">
        <f>COUNTA(E18:F20,E21:E27)</f>
        <v>0</v>
      </c>
      <c r="V18" s="45"/>
    </row>
    <row r="19" spans="1:23" ht="23.45" customHeight="1" x14ac:dyDescent="0.3">
      <c r="A19" s="120"/>
      <c r="B19" s="74"/>
      <c r="C19" s="1"/>
      <c r="D19" s="141" t="s">
        <v>38</v>
      </c>
      <c r="E19" s="661"/>
      <c r="F19" s="662"/>
      <c r="G19" s="74"/>
      <c r="H19" s="120"/>
      <c r="I19"/>
      <c r="J19"/>
      <c r="K19" s="74"/>
      <c r="L19" s="639" t="s">
        <v>197</v>
      </c>
      <c r="M19" s="637" t="str">
        <f>IF(ISBLANK(E22),"",VLOOKUP(E22,$L$4:$M$7,2,FALSE))</f>
        <v/>
      </c>
      <c r="N19" s="640" t="s">
        <v>227</v>
      </c>
      <c r="O19" s="641"/>
      <c r="P19" s="642"/>
      <c r="Q19" s="637">
        <f>IF(E22="Keine",IF(ISBLANK(F22),1,0),IF(F22&lt;&gt;"",1,0))</f>
        <v>0</v>
      </c>
      <c r="R19" s="45"/>
      <c r="S19" s="45"/>
      <c r="T19" s="53" t="s">
        <v>391</v>
      </c>
      <c r="U19" s="54">
        <f>SUM(Q18:Q24)</f>
        <v>0</v>
      </c>
      <c r="V19" s="45"/>
    </row>
    <row r="20" spans="1:23" s="159" customFormat="1" ht="30" x14ac:dyDescent="0.3">
      <c r="A20" s="121"/>
      <c r="B20" s="75"/>
      <c r="C20" s="18"/>
      <c r="D20" s="468" t="s">
        <v>725</v>
      </c>
      <c r="E20" s="663"/>
      <c r="F20" s="664"/>
      <c r="G20" s="75"/>
      <c r="H20" s="121"/>
      <c r="I20" s="35"/>
      <c r="J20" s="35"/>
      <c r="K20" s="74"/>
      <c r="L20" s="639"/>
      <c r="M20" s="638"/>
      <c r="N20" s="640"/>
      <c r="O20" s="641"/>
      <c r="P20" s="642"/>
      <c r="Q20" s="638"/>
      <c r="R20" s="45"/>
      <c r="S20" s="45"/>
      <c r="T20" s="45"/>
      <c r="U20" s="45"/>
      <c r="V20" s="45"/>
    </row>
    <row r="21" spans="1:23" ht="45" customHeight="1" x14ac:dyDescent="0.3">
      <c r="A21" s="120"/>
      <c r="B21" s="74"/>
      <c r="C21" s="1"/>
      <c r="D21" s="141" t="s">
        <v>409</v>
      </c>
      <c r="E21" s="366"/>
      <c r="F21" s="215"/>
      <c r="G21" s="74"/>
      <c r="H21" s="120"/>
      <c r="I21"/>
      <c r="J21"/>
      <c r="K21" s="74"/>
      <c r="L21" s="43" t="s">
        <v>198</v>
      </c>
      <c r="M21" s="54" t="str">
        <f>IF(ISBLANK(E23),"",VLOOKUP(E23,$L$4:$M$7,2,FALSE))</f>
        <v/>
      </c>
      <c r="N21" s="45"/>
      <c r="O21" s="45"/>
      <c r="P21" s="53" t="s">
        <v>228</v>
      </c>
      <c r="Q21" s="54">
        <f>IF(E23="Keine",IF(ISBLANK(F23),1,0),IF(F23&lt;&gt;"",1,0))</f>
        <v>0</v>
      </c>
      <c r="R21" s="45"/>
      <c r="S21" s="45"/>
      <c r="T21" s="53" t="s">
        <v>235</v>
      </c>
      <c r="U21" s="54">
        <f>U19+U18</f>
        <v>0</v>
      </c>
      <c r="V21" s="45"/>
    </row>
    <row r="22" spans="1:23" ht="35.1" customHeight="1" x14ac:dyDescent="0.3">
      <c r="A22" s="120"/>
      <c r="B22" s="74"/>
      <c r="C22" s="1"/>
      <c r="D22" s="141" t="s">
        <v>405</v>
      </c>
      <c r="E22" s="214"/>
      <c r="F22" s="215"/>
      <c r="G22" s="74"/>
      <c r="H22" s="120"/>
      <c r="I22"/>
      <c r="J22"/>
      <c r="K22" s="74"/>
      <c r="L22" s="43" t="s">
        <v>199</v>
      </c>
      <c r="M22" s="54" t="str">
        <f>IF(ISBLANK(E24),"",VLOOKUP(E24,$L$4:$M$7,2,FALSE))</f>
        <v/>
      </c>
      <c r="N22" s="45"/>
      <c r="O22" s="45"/>
      <c r="P22" s="53" t="s">
        <v>229</v>
      </c>
      <c r="Q22" s="54">
        <f>IF(E24="Keine",IF(ISBLANK(F24),1,0),IF(F24&lt;&gt;"",1,0))</f>
        <v>0</v>
      </c>
      <c r="R22" s="45"/>
      <c r="S22" s="45"/>
      <c r="T22" s="53" t="s">
        <v>241</v>
      </c>
      <c r="U22" s="54">
        <f>IF(AND(E16="",U21&gt;0),1,0)</f>
        <v>0</v>
      </c>
      <c r="V22" s="45"/>
    </row>
    <row r="23" spans="1:23" ht="35.1" customHeight="1" x14ac:dyDescent="0.3">
      <c r="A23" s="120"/>
      <c r="B23" s="74"/>
      <c r="C23" s="1"/>
      <c r="D23" s="142" t="s">
        <v>406</v>
      </c>
      <c r="E23" s="214"/>
      <c r="F23" s="215"/>
      <c r="G23" s="74"/>
      <c r="H23" s="120"/>
      <c r="I23"/>
      <c r="J23"/>
      <c r="K23" s="74"/>
      <c r="L23" s="43" t="s">
        <v>200</v>
      </c>
      <c r="M23" s="54" t="str">
        <f>IF(ISBLANK(E25),"",VLOOKUP(E25,$L$4:$M$7,2,FALSE))</f>
        <v/>
      </c>
      <c r="N23" s="45"/>
      <c r="O23" s="45"/>
      <c r="P23" s="53" t="s">
        <v>230</v>
      </c>
      <c r="Q23" s="54">
        <f>IF(E25="Keine",IF(ISBLANK(F25),1,0),IF(F25&lt;&gt;"",1,0))</f>
        <v>0</v>
      </c>
      <c r="R23" s="45"/>
      <c r="S23" s="45"/>
      <c r="T23" s="53" t="s">
        <v>236</v>
      </c>
      <c r="U23" s="54">
        <f>IF(AND(E16="Nein",U21&gt;0),1,0)</f>
        <v>0</v>
      </c>
      <c r="V23" s="45"/>
    </row>
    <row r="24" spans="1:23" ht="45" customHeight="1" x14ac:dyDescent="0.3">
      <c r="A24" s="120"/>
      <c r="B24" s="74"/>
      <c r="C24" s="1"/>
      <c r="D24" s="142" t="s">
        <v>410</v>
      </c>
      <c r="E24" s="214"/>
      <c r="F24" s="215"/>
      <c r="G24" s="74"/>
      <c r="H24" s="120"/>
      <c r="I24"/>
      <c r="J24"/>
      <c r="K24" s="74"/>
      <c r="L24" s="45"/>
      <c r="M24" s="44"/>
      <c r="N24" s="45"/>
      <c r="O24" s="45"/>
      <c r="P24" s="53" t="s">
        <v>231</v>
      </c>
      <c r="Q24" s="54">
        <f>IF(E26="Nein",IF(ISBLANK(F26),1,0),IF(F26&lt;&gt;"",1,0))</f>
        <v>0</v>
      </c>
      <c r="R24" s="45"/>
      <c r="S24" s="45"/>
      <c r="T24" s="53" t="s">
        <v>237</v>
      </c>
      <c r="U24" s="54">
        <f>IF(AND(E16="Ja",U21&lt;&gt;14),1,0)</f>
        <v>0</v>
      </c>
      <c r="V24" s="45"/>
    </row>
    <row r="25" spans="1:23" ht="60" customHeight="1" x14ac:dyDescent="0.3">
      <c r="A25" s="120"/>
      <c r="B25" s="74"/>
      <c r="C25" s="1"/>
      <c r="D25" s="177" t="s">
        <v>407</v>
      </c>
      <c r="E25" s="216"/>
      <c r="F25" s="217"/>
      <c r="G25" s="74"/>
      <c r="H25" s="120"/>
      <c r="I25"/>
      <c r="J25"/>
      <c r="K25" s="74"/>
      <c r="L25" s="84" t="s">
        <v>232</v>
      </c>
      <c r="M25" s="82">
        <f>MAX(M18:M23)</f>
        <v>0</v>
      </c>
      <c r="N25" s="45"/>
      <c r="O25" s="45"/>
      <c r="P25" s="45"/>
      <c r="Q25" s="44"/>
      <c r="R25" s="45"/>
      <c r="S25" s="45"/>
      <c r="T25" s="53" t="s">
        <v>238</v>
      </c>
      <c r="U25" s="54">
        <f>SUM(U22:U24)</f>
        <v>0</v>
      </c>
      <c r="V25" s="45"/>
    </row>
    <row r="26" spans="1:23" ht="45" customHeight="1" x14ac:dyDescent="0.3">
      <c r="A26" s="120"/>
      <c r="B26" s="74"/>
      <c r="C26" s="1"/>
      <c r="D26" s="12" t="s">
        <v>183</v>
      </c>
      <c r="E26" s="668"/>
      <c r="F26" s="670"/>
      <c r="G26" s="74"/>
      <c r="H26" s="120"/>
      <c r="I26"/>
      <c r="J26"/>
      <c r="K26" s="74"/>
      <c r="L26" s="83" t="s">
        <v>233</v>
      </c>
      <c r="M26" s="82">
        <f>IF(E26="Ja",M25-1,M25)</f>
        <v>0</v>
      </c>
      <c r="N26" s="45"/>
      <c r="O26" s="45"/>
      <c r="P26" s="45"/>
      <c r="Q26" s="44"/>
      <c r="R26" s="45"/>
      <c r="S26" s="45"/>
      <c r="T26" s="53" t="s">
        <v>240</v>
      </c>
      <c r="U26" s="54">
        <f>IF(AND(E16="",U21=0),1,0)</f>
        <v>1</v>
      </c>
      <c r="V26" s="45"/>
    </row>
    <row r="27" spans="1:23" s="159" customFormat="1" ht="15.95" customHeight="1" thickBot="1" x14ac:dyDescent="0.35">
      <c r="A27" s="121"/>
      <c r="B27" s="75"/>
      <c r="C27" s="18"/>
      <c r="D27" s="469" t="s">
        <v>727</v>
      </c>
      <c r="E27" s="669"/>
      <c r="F27" s="671"/>
      <c r="G27" s="75"/>
      <c r="H27" s="121"/>
      <c r="I27" s="35"/>
      <c r="J27" s="35"/>
      <c r="K27" s="75"/>
      <c r="L27" s="71" t="s">
        <v>195</v>
      </c>
      <c r="M27" s="82" t="str">
        <f>IF(E16="Ja",VLOOKUP(M26,$M$4:$N$8,2,FALSE),"Niedrig")</f>
        <v>Niedrig</v>
      </c>
      <c r="N27" s="47"/>
      <c r="O27" s="47"/>
      <c r="P27" s="112"/>
      <c r="Q27" s="112"/>
      <c r="R27" s="47"/>
      <c r="S27" s="47"/>
      <c r="T27" s="47"/>
      <c r="U27" s="47"/>
      <c r="V27" s="47"/>
    </row>
    <row r="28" spans="1:23" ht="12.95" customHeight="1" x14ac:dyDescent="0.3">
      <c r="A28" s="120"/>
      <c r="B28" s="74"/>
      <c r="C28" s="1"/>
      <c r="D28" s="99"/>
      <c r="E28" s="34"/>
      <c r="F28" s="34"/>
      <c r="G28" s="74"/>
      <c r="H28" s="120"/>
      <c r="I28"/>
      <c r="J28"/>
      <c r="K28" s="74"/>
      <c r="L28" s="45"/>
      <c r="M28" s="44"/>
      <c r="N28" s="45"/>
      <c r="O28" s="45"/>
      <c r="P28" s="45"/>
      <c r="Q28" s="44"/>
      <c r="R28" s="45"/>
      <c r="S28" s="45"/>
      <c r="T28" s="45"/>
      <c r="U28" s="45"/>
      <c r="V28" s="45"/>
    </row>
    <row r="29" spans="1:23" s="202" customFormat="1" ht="20.100000000000001" customHeight="1" x14ac:dyDescent="0.25">
      <c r="A29" s="120"/>
      <c r="B29" s="74"/>
      <c r="C29" s="128" t="s">
        <v>93</v>
      </c>
      <c r="D29" s="132"/>
      <c r="E29" s="130"/>
      <c r="F29" s="131"/>
      <c r="G29" s="74"/>
      <c r="H29" s="120"/>
      <c r="I29"/>
      <c r="J29"/>
      <c r="K29" s="120"/>
      <c r="L29" s="162"/>
      <c r="M29" s="162"/>
      <c r="N29" s="162"/>
      <c r="O29" s="135"/>
      <c r="P29" s="162"/>
      <c r="Q29" s="162"/>
      <c r="R29" s="135"/>
      <c r="S29" s="135"/>
      <c r="T29" s="135"/>
      <c r="U29" s="135"/>
      <c r="V29" s="135"/>
      <c r="W29" s="160"/>
    </row>
    <row r="30" spans="1:23" ht="31.5" customHeight="1" x14ac:dyDescent="0.3">
      <c r="A30" s="120"/>
      <c r="B30" s="74"/>
      <c r="C30" s="1"/>
      <c r="D30" s="12" t="s">
        <v>420</v>
      </c>
      <c r="E30" s="603"/>
      <c r="F30" s="609"/>
      <c r="G30" s="74"/>
      <c r="H30" s="120"/>
      <c r="I30"/>
      <c r="J30"/>
      <c r="K30" s="88"/>
      <c r="L30" s="88"/>
      <c r="M30" s="88"/>
      <c r="N30" s="88"/>
      <c r="O30" s="88"/>
      <c r="P30" s="88"/>
      <c r="Q30" s="88"/>
      <c r="R30" s="88"/>
      <c r="S30" s="88"/>
      <c r="T30" s="88"/>
      <c r="U30" s="88"/>
      <c r="V30" s="88"/>
    </row>
    <row r="31" spans="1:23" s="159" customFormat="1" ht="30" x14ac:dyDescent="0.3">
      <c r="A31" s="121"/>
      <c r="B31" s="75"/>
      <c r="C31" s="18"/>
      <c r="D31" s="468" t="s">
        <v>725</v>
      </c>
      <c r="E31" s="603"/>
      <c r="F31" s="610"/>
      <c r="G31" s="75"/>
      <c r="H31" s="121"/>
      <c r="I31" s="35"/>
      <c r="J31" s="35"/>
      <c r="K31" s="86"/>
      <c r="L31" s="88"/>
      <c r="M31" s="86"/>
      <c r="N31" s="86"/>
      <c r="O31" s="86"/>
      <c r="P31" s="86"/>
      <c r="Q31" s="86"/>
      <c r="R31" s="86"/>
      <c r="S31" s="113"/>
      <c r="T31" s="113" t="s">
        <v>361</v>
      </c>
      <c r="U31" s="54">
        <f>IF(OR($E$30="Ja",$E$30=""),IF(E32="",1,0),IF(E32&lt;&gt;"",1,0))</f>
        <v>1</v>
      </c>
      <c r="V31" s="112"/>
    </row>
    <row r="32" spans="1:23" ht="45" x14ac:dyDescent="0.3">
      <c r="A32" s="120"/>
      <c r="B32" s="74"/>
      <c r="C32" s="1"/>
      <c r="D32" s="141" t="s">
        <v>423</v>
      </c>
      <c r="E32" s="672"/>
      <c r="F32" s="652"/>
      <c r="G32" s="74"/>
      <c r="H32" s="120"/>
      <c r="I32"/>
      <c r="J32"/>
      <c r="K32" s="88"/>
      <c r="L32" s="69" t="s">
        <v>209</v>
      </c>
      <c r="M32" s="69">
        <v>1</v>
      </c>
      <c r="N32" s="88"/>
      <c r="O32" s="684" t="s">
        <v>255</v>
      </c>
      <c r="P32" s="685"/>
      <c r="Q32" s="82" t="b">
        <f>IF(E32&lt;&gt;"",IF(E32="Ja",1,"0"))</f>
        <v>0</v>
      </c>
      <c r="R32" s="88"/>
      <c r="S32" s="112"/>
      <c r="T32" s="113" t="s">
        <v>360</v>
      </c>
      <c r="U32" s="54">
        <f>IF(OR($E$30="Ja",$E$30=""),IF(E35="",1,0),IF(E35&lt;&gt;"",1,0))</f>
        <v>1</v>
      </c>
      <c r="V32" s="88"/>
    </row>
    <row r="33" spans="1:23" s="159" customFormat="1" ht="15.95" customHeight="1" x14ac:dyDescent="0.3">
      <c r="A33" s="121"/>
      <c r="B33" s="75"/>
      <c r="C33" s="18"/>
      <c r="D33" s="468" t="s">
        <v>39</v>
      </c>
      <c r="E33" s="673"/>
      <c r="F33" s="652"/>
      <c r="G33" s="75"/>
      <c r="H33" s="121"/>
      <c r="I33" s="35"/>
      <c r="J33" s="35"/>
      <c r="K33" s="86"/>
      <c r="L33" s="69" t="s">
        <v>251</v>
      </c>
      <c r="M33" s="69">
        <v>1</v>
      </c>
      <c r="N33" s="69" t="s">
        <v>90</v>
      </c>
      <c r="O33" s="686" t="s">
        <v>256</v>
      </c>
      <c r="P33" s="687"/>
      <c r="Q33" s="82" t="e">
        <f>VLOOKUP(E35,L32:M35,2,FALSE)</f>
        <v>#N/A</v>
      </c>
      <c r="R33" s="86"/>
      <c r="S33" s="112"/>
      <c r="T33" s="113" t="s">
        <v>362</v>
      </c>
      <c r="U33" s="54">
        <f>IF(OR($E$30="Ja",$E$30=""),IF(E38="",1,0),IF(E38&lt;&gt;"",1,0))</f>
        <v>1</v>
      </c>
      <c r="V33" s="112"/>
    </row>
    <row r="34" spans="1:23" s="159" customFormat="1" ht="45" x14ac:dyDescent="0.3">
      <c r="A34" s="121"/>
      <c r="B34" s="75"/>
      <c r="C34" s="18"/>
      <c r="D34" s="473" t="s">
        <v>167</v>
      </c>
      <c r="E34" s="674"/>
      <c r="F34" s="675"/>
      <c r="G34" s="75"/>
      <c r="H34" s="121"/>
      <c r="I34" s="35"/>
      <c r="J34" s="35"/>
      <c r="K34" s="86"/>
      <c r="L34" s="69" t="s">
        <v>249</v>
      </c>
      <c r="M34" s="69">
        <v>2</v>
      </c>
      <c r="N34" s="69" t="s">
        <v>193</v>
      </c>
      <c r="O34" s="684" t="s">
        <v>257</v>
      </c>
      <c r="P34" s="685"/>
      <c r="Q34" s="82" t="e">
        <f>VLOOKUP(E38,L37:M40,2,FALSE)</f>
        <v>#N/A</v>
      </c>
      <c r="R34" s="86"/>
      <c r="S34" s="88"/>
      <c r="T34" s="226" t="s">
        <v>462</v>
      </c>
      <c r="U34" s="54">
        <f>IF(SUM(U31:U33)=3,1,0)</f>
        <v>1</v>
      </c>
      <c r="V34" s="112"/>
    </row>
    <row r="35" spans="1:23" ht="30" x14ac:dyDescent="0.3">
      <c r="A35" s="120"/>
      <c r="B35" s="74"/>
      <c r="C35" s="1"/>
      <c r="D35" s="141" t="s">
        <v>160</v>
      </c>
      <c r="E35" s="678"/>
      <c r="F35" s="681"/>
      <c r="G35" s="74"/>
      <c r="H35" s="120"/>
      <c r="I35"/>
      <c r="J35"/>
      <c r="K35" s="88"/>
      <c r="L35" s="69" t="s">
        <v>250</v>
      </c>
      <c r="M35" s="69">
        <v>3</v>
      </c>
      <c r="N35" s="69" t="s">
        <v>192</v>
      </c>
      <c r="O35" s="88"/>
      <c r="P35" s="88"/>
      <c r="Q35" s="88"/>
      <c r="R35" s="88"/>
      <c r="S35" s="88"/>
      <c r="T35" s="88"/>
      <c r="U35" s="88"/>
      <c r="V35" s="88"/>
    </row>
    <row r="36" spans="1:23" s="159" customFormat="1" ht="30" x14ac:dyDescent="0.3">
      <c r="A36" s="121"/>
      <c r="B36" s="75"/>
      <c r="C36" s="18"/>
      <c r="D36" s="468" t="s">
        <v>40</v>
      </c>
      <c r="E36" s="679"/>
      <c r="F36" s="652"/>
      <c r="G36" s="75"/>
      <c r="H36" s="121"/>
      <c r="I36" s="35"/>
      <c r="J36" s="35"/>
      <c r="K36" s="86"/>
      <c r="L36" s="86"/>
      <c r="M36" s="86"/>
      <c r="N36" s="86"/>
      <c r="O36" s="686" t="s">
        <v>258</v>
      </c>
      <c r="P36" s="687"/>
      <c r="Q36" s="82" t="e">
        <f>MAX(Q33:Q34)</f>
        <v>#N/A</v>
      </c>
      <c r="R36" s="86"/>
      <c r="S36" s="112"/>
      <c r="T36" s="85" t="s">
        <v>458</v>
      </c>
      <c r="U36" s="82">
        <f>IF(E30="Ja",IF(ISBLANK(F30),0,1),1)</f>
        <v>1</v>
      </c>
      <c r="V36" s="112"/>
    </row>
    <row r="37" spans="1:23" s="159" customFormat="1" ht="60" x14ac:dyDescent="0.3">
      <c r="A37" s="121"/>
      <c r="B37" s="75"/>
      <c r="C37" s="18"/>
      <c r="D37" s="476" t="s">
        <v>168</v>
      </c>
      <c r="E37" s="680"/>
      <c r="F37" s="682"/>
      <c r="G37" s="75"/>
      <c r="H37" s="121"/>
      <c r="I37" s="35"/>
      <c r="J37" s="35"/>
      <c r="K37" s="86"/>
      <c r="L37" s="69" t="s">
        <v>209</v>
      </c>
      <c r="M37" s="69">
        <v>1</v>
      </c>
      <c r="N37" s="86"/>
      <c r="O37" s="686" t="s">
        <v>259</v>
      </c>
      <c r="P37" s="687"/>
      <c r="Q37" s="82" t="e">
        <f>IF(Q32=1,"Hoch",VLOOKUP(Q36,M33:N35,2,FALSE))</f>
        <v>#N/A</v>
      </c>
      <c r="R37" s="86"/>
      <c r="S37" s="112"/>
      <c r="T37" s="85" t="s">
        <v>460</v>
      </c>
      <c r="U37" s="82">
        <f>IF(U36+U34=2,1,0)</f>
        <v>1</v>
      </c>
      <c r="V37" s="112"/>
    </row>
    <row r="38" spans="1:23" ht="34.5" customHeight="1" x14ac:dyDescent="0.3">
      <c r="A38" s="120"/>
      <c r="B38" s="74"/>
      <c r="C38" s="1"/>
      <c r="D38" s="12" t="s">
        <v>161</v>
      </c>
      <c r="E38" s="673"/>
      <c r="F38" s="652"/>
      <c r="G38" s="74"/>
      <c r="H38" s="120"/>
      <c r="I38"/>
      <c r="J38"/>
      <c r="K38" s="88"/>
      <c r="L38" s="69" t="s">
        <v>254</v>
      </c>
      <c r="M38" s="69">
        <v>1</v>
      </c>
      <c r="N38" s="88"/>
      <c r="O38" s="88"/>
      <c r="P38" s="88"/>
      <c r="Q38" s="88"/>
      <c r="R38" s="88"/>
      <c r="S38" s="86"/>
      <c r="T38" s="86"/>
      <c r="U38" s="86"/>
      <c r="V38" s="88"/>
    </row>
    <row r="39" spans="1:23" s="159" customFormat="1" ht="30" x14ac:dyDescent="0.3">
      <c r="A39" s="121"/>
      <c r="B39" s="75"/>
      <c r="C39" s="18"/>
      <c r="D39" s="468" t="s">
        <v>71</v>
      </c>
      <c r="E39" s="673"/>
      <c r="F39" s="652"/>
      <c r="G39" s="75"/>
      <c r="H39" s="121"/>
      <c r="I39" s="35"/>
      <c r="J39" s="35"/>
      <c r="K39" s="86"/>
      <c r="L39" s="69" t="s">
        <v>253</v>
      </c>
      <c r="M39" s="69">
        <v>2</v>
      </c>
      <c r="N39" s="86"/>
      <c r="O39" s="688" t="s">
        <v>364</v>
      </c>
      <c r="P39" s="689"/>
      <c r="Q39" s="82" t="e">
        <f>IF(E30="Ja","Niedrig",Q37)</f>
        <v>#N/A</v>
      </c>
      <c r="R39" s="86"/>
      <c r="S39" s="86"/>
      <c r="T39" s="86"/>
      <c r="U39" s="86"/>
      <c r="V39" s="112"/>
    </row>
    <row r="40" spans="1:23" s="159" customFormat="1" ht="75.75" thickBot="1" x14ac:dyDescent="0.35">
      <c r="A40" s="121"/>
      <c r="B40" s="75"/>
      <c r="C40" s="18"/>
      <c r="D40" s="477" t="s">
        <v>169</v>
      </c>
      <c r="E40" s="683"/>
      <c r="F40" s="653"/>
      <c r="G40" s="75"/>
      <c r="H40" s="121"/>
      <c r="I40" s="35"/>
      <c r="J40" s="35"/>
      <c r="K40" s="86"/>
      <c r="L40" s="69" t="s">
        <v>252</v>
      </c>
      <c r="M40" s="69">
        <v>3</v>
      </c>
      <c r="N40" s="86"/>
      <c r="O40" s="86"/>
      <c r="P40" s="86"/>
      <c r="Q40" s="86"/>
      <c r="R40" s="86"/>
      <c r="S40" s="112"/>
      <c r="T40" s="53" t="s">
        <v>348</v>
      </c>
      <c r="U40" s="54">
        <f>IF(E30="",0,0)</f>
        <v>0</v>
      </c>
      <c r="V40" s="112"/>
    </row>
    <row r="41" spans="1:23" ht="12.95" customHeight="1" x14ac:dyDescent="0.3">
      <c r="A41" s="120"/>
      <c r="B41" s="74"/>
      <c r="C41" s="1"/>
      <c r="D41" s="12"/>
      <c r="E41" s="34"/>
      <c r="F41" s="30"/>
      <c r="G41" s="74"/>
      <c r="H41" s="120"/>
      <c r="I41" s="73"/>
      <c r="J41"/>
      <c r="K41" s="88"/>
      <c r="L41" s="88"/>
      <c r="M41" s="88"/>
      <c r="N41" s="88"/>
      <c r="O41" s="88"/>
      <c r="P41" s="88"/>
      <c r="Q41" s="88"/>
      <c r="R41" s="88"/>
      <c r="S41" s="88"/>
      <c r="T41" s="53" t="s">
        <v>349</v>
      </c>
      <c r="U41" s="54">
        <f>IF(E30="Ja",1,0)</f>
        <v>0</v>
      </c>
      <c r="V41" s="88"/>
    </row>
    <row r="42" spans="1:23" s="202" customFormat="1" ht="20.100000000000001" customHeight="1" x14ac:dyDescent="0.25">
      <c r="A42" s="116"/>
      <c r="B42" s="109"/>
      <c r="C42" s="128" t="s">
        <v>92</v>
      </c>
      <c r="D42" s="132"/>
      <c r="E42" s="130"/>
      <c r="F42" s="131"/>
      <c r="G42" s="74"/>
      <c r="H42" s="116"/>
      <c r="I42" s="76"/>
      <c r="J42"/>
      <c r="K42" s="88"/>
      <c r="L42" s="131"/>
      <c r="M42" s="131"/>
      <c r="N42" s="131"/>
      <c r="O42" s="131"/>
      <c r="P42" s="289"/>
      <c r="Q42" s="289"/>
      <c r="R42" s="289"/>
      <c r="S42" s="88"/>
      <c r="T42" s="53" t="s">
        <v>350</v>
      </c>
      <c r="U42" s="54">
        <f>IF(OR(E30="Nein",E30="Unsicher"),2,0)</f>
        <v>0</v>
      </c>
      <c r="V42" s="88"/>
      <c r="W42" s="160"/>
    </row>
    <row r="43" spans="1:23" ht="15" customHeight="1" x14ac:dyDescent="0.3">
      <c r="B43" s="74"/>
      <c r="C43" s="1"/>
      <c r="D43" s="158" t="s">
        <v>73</v>
      </c>
      <c r="E43" s="611" t="s">
        <v>162</v>
      </c>
      <c r="F43" s="612"/>
      <c r="G43" s="74"/>
      <c r="I43" s="76"/>
      <c r="J43"/>
      <c r="K43" s="88"/>
      <c r="L43" s="88"/>
      <c r="M43" s="88"/>
      <c r="N43" s="88"/>
      <c r="O43" s="88"/>
      <c r="P43" s="88"/>
      <c r="Q43" s="88"/>
      <c r="R43" s="88"/>
      <c r="S43" s="88"/>
      <c r="T43" s="85" t="s">
        <v>351</v>
      </c>
      <c r="U43" s="82">
        <f>MAX(U40:U42)</f>
        <v>0</v>
      </c>
      <c r="V43" s="88"/>
    </row>
    <row r="44" spans="1:23" ht="35.25" customHeight="1" thickBot="1" x14ac:dyDescent="0.35">
      <c r="B44" s="74"/>
      <c r="C44" s="1"/>
      <c r="D44" s="178" t="s">
        <v>74</v>
      </c>
      <c r="E44" s="218"/>
      <c r="F44" s="219"/>
      <c r="G44" s="74"/>
      <c r="I44"/>
      <c r="J44"/>
      <c r="K44" s="88"/>
      <c r="L44" s="88"/>
      <c r="M44" s="88"/>
      <c r="N44" s="88"/>
      <c r="O44" s="88"/>
      <c r="P44" s="88"/>
      <c r="Q44" s="88"/>
      <c r="R44" s="88"/>
      <c r="S44" s="88"/>
      <c r="T44" s="227" t="s">
        <v>352</v>
      </c>
      <c r="U44" s="82" t="str">
        <f>U43&amp;"_"&amp;U37</f>
        <v>0_1</v>
      </c>
      <c r="V44" s="88"/>
    </row>
    <row r="45" spans="1:23" ht="12.95" customHeight="1" x14ac:dyDescent="0.3">
      <c r="A45" s="120"/>
      <c r="B45" s="74"/>
      <c r="C45" s="1"/>
      <c r="D45" s="147"/>
      <c r="E45" s="34"/>
      <c r="F45" s="30"/>
      <c r="G45" s="74"/>
      <c r="H45" s="120"/>
      <c r="I45"/>
      <c r="J45"/>
      <c r="K45" s="88"/>
      <c r="L45" s="88"/>
      <c r="M45" s="88"/>
      <c r="N45" s="88"/>
      <c r="O45" s="88"/>
      <c r="P45" s="88"/>
      <c r="Q45" s="88"/>
      <c r="R45" s="88"/>
      <c r="S45" s="88"/>
      <c r="T45" s="88"/>
      <c r="U45" s="88"/>
      <c r="V45" s="88"/>
    </row>
    <row r="46" spans="1:23" s="202" customFormat="1" ht="20.100000000000001" customHeight="1" x14ac:dyDescent="0.25">
      <c r="A46" s="116"/>
      <c r="B46" s="109"/>
      <c r="C46" s="128" t="s">
        <v>99</v>
      </c>
      <c r="D46" s="132"/>
      <c r="E46" s="130"/>
      <c r="F46" s="131" t="s">
        <v>239</v>
      </c>
      <c r="G46" s="74"/>
      <c r="H46" s="116"/>
      <c r="I46" s="86"/>
      <c r="J46" s="86"/>
      <c r="K46" s="86"/>
      <c r="L46" s="45" t="s">
        <v>220</v>
      </c>
      <c r="M46" s="44"/>
      <c r="N46" s="45"/>
      <c r="O46" s="45"/>
      <c r="P46" s="77" t="str">
        <f>E47&amp;"_"&amp;E48</f>
        <v>FEHLER_FEHLER</v>
      </c>
      <c r="Q46" s="88"/>
      <c r="R46" s="88"/>
      <c r="S46" s="88"/>
      <c r="T46" s="88"/>
      <c r="U46" s="88"/>
      <c r="V46" s="88"/>
      <c r="W46" s="160"/>
    </row>
    <row r="47" spans="1:23" ht="30" customHeight="1" x14ac:dyDescent="0.3">
      <c r="A47" s="120"/>
      <c r="B47" s="74"/>
      <c r="C47" s="1"/>
      <c r="D47" s="176" t="s">
        <v>118</v>
      </c>
      <c r="E47" s="239" t="str">
        <f>IF(F47="ok",M27,"FEHLER")</f>
        <v>FEHLER</v>
      </c>
      <c r="F47" s="195" t="str">
        <f>IF(U26=1,"Keine Angaben!",(IF(U25&gt;0,"Sensitivitätsanalyse unvollständig oder fehlerhaft ausgefüllt. Bitte Eingaben überprüfen!","ok")))</f>
        <v>Keine Angaben!</v>
      </c>
      <c r="G47" s="74"/>
      <c r="H47" s="120"/>
      <c r="I47" s="74"/>
      <c r="J47" s="74"/>
      <c r="K47" s="74"/>
      <c r="L47" s="45"/>
      <c r="M47" s="44"/>
      <c r="N47" s="45"/>
      <c r="O47" s="45"/>
      <c r="P47" s="45"/>
      <c r="Q47" s="88"/>
      <c r="R47" s="88"/>
      <c r="S47" s="88"/>
      <c r="T47" s="88"/>
      <c r="U47" s="88"/>
      <c r="V47" s="88"/>
    </row>
    <row r="48" spans="1:23" ht="30" customHeight="1" x14ac:dyDescent="0.3">
      <c r="A48" s="120"/>
      <c r="B48" s="74"/>
      <c r="C48" s="1"/>
      <c r="D48" s="142" t="s">
        <v>117</v>
      </c>
      <c r="E48" s="239" t="str">
        <f>IF(F48="ok",Q39,"FEHLER")</f>
        <v>FEHLER</v>
      </c>
      <c r="F48" s="197" t="str">
        <f>VLOOKUP(U44,$T$4:$V$9,2,FALSE)</f>
        <v>keine Angaben!</v>
      </c>
      <c r="G48" s="74"/>
      <c r="H48" s="120"/>
      <c r="I48" s="74"/>
      <c r="J48" s="74"/>
      <c r="K48" s="74"/>
      <c r="L48" s="45" t="s">
        <v>221</v>
      </c>
      <c r="M48" s="44"/>
      <c r="N48" s="45"/>
      <c r="O48" s="45"/>
      <c r="P48" s="77" t="e">
        <f>VLOOKUP(P46,$P$4:$R$12,2,FALSE)</f>
        <v>#N/A</v>
      </c>
      <c r="Q48" s="88"/>
      <c r="R48" s="88"/>
      <c r="S48" s="88"/>
      <c r="T48" s="88"/>
      <c r="U48" s="88"/>
      <c r="V48" s="88"/>
    </row>
    <row r="49" spans="1:23" ht="30" customHeight="1" x14ac:dyDescent="0.3">
      <c r="A49" s="120"/>
      <c r="B49" s="74"/>
      <c r="C49" s="1"/>
      <c r="D49" s="177" t="s">
        <v>119</v>
      </c>
      <c r="E49" s="239" t="str">
        <f>IF(AND(F47="ok",F48="ok"),P48,"FEHLER")</f>
        <v>FEHLER</v>
      </c>
      <c r="F49" s="197" t="str">
        <f>IF(AND(F47="ok",F48="ok"),"ok","Sensitivitäts- und/oder Expositionsanalyse fehlend oder fehlerhaft")</f>
        <v>Sensitivitäts- und/oder Expositionsanalyse fehlend oder fehlerhaft</v>
      </c>
      <c r="G49" s="74"/>
      <c r="H49" s="120"/>
      <c r="I49" s="74"/>
      <c r="J49" s="74"/>
      <c r="K49" s="74"/>
      <c r="L49" s="45"/>
      <c r="M49" s="44"/>
      <c r="N49" s="45"/>
      <c r="O49" s="45"/>
      <c r="P49" s="45"/>
      <c r="Q49" s="88"/>
      <c r="R49" s="88"/>
      <c r="S49" s="88"/>
      <c r="T49" s="88"/>
      <c r="U49" s="88"/>
      <c r="V49" s="88"/>
    </row>
    <row r="50" spans="1:23" ht="16.5" customHeight="1" x14ac:dyDescent="0.3">
      <c r="A50" s="120"/>
      <c r="B50" s="74"/>
      <c r="C50" s="1"/>
      <c r="D50" s="12" t="s">
        <v>129</v>
      </c>
      <c r="E50" s="616" t="str">
        <f>IF(AND(F47="ok",F48="ok"),VLOOKUP(E49,$Q$4:$R$12,2,FALSE),"FEHLER")</f>
        <v>FEHLER</v>
      </c>
      <c r="F50" s="599" t="str">
        <f>IF(AND(F47="ok",F48="ok"),"ok","Sensitivitäts- und/oder Expositionsanalyse fehlend oder fehlerhaft")</f>
        <v>Sensitivitäts- und/oder Expositionsanalyse fehlend oder fehlerhaft</v>
      </c>
      <c r="G50" s="74"/>
      <c r="H50" s="120"/>
      <c r="I50" s="74"/>
      <c r="J50" s="74"/>
      <c r="K50" s="74"/>
      <c r="L50" s="45"/>
      <c r="M50" s="44"/>
      <c r="N50" s="45"/>
      <c r="O50" s="45"/>
      <c r="P50" s="45"/>
      <c r="Q50" s="88"/>
      <c r="R50" s="88"/>
      <c r="S50" s="88"/>
      <c r="T50" s="88"/>
      <c r="U50" s="88"/>
      <c r="V50" s="88"/>
    </row>
    <row r="51" spans="1:23" ht="15.95" customHeight="1" thickBot="1" x14ac:dyDescent="0.35">
      <c r="B51" s="74"/>
      <c r="C51" s="1"/>
      <c r="D51" s="469" t="s">
        <v>724</v>
      </c>
      <c r="E51" s="617"/>
      <c r="F51" s="600"/>
      <c r="G51" s="74"/>
      <c r="I51" s="73"/>
      <c r="J51" s="73"/>
      <c r="K51" s="73"/>
      <c r="L51" s="45"/>
      <c r="M51" s="44"/>
      <c r="N51" s="45"/>
      <c r="O51" s="45"/>
      <c r="P51" s="45"/>
      <c r="Q51" s="88"/>
      <c r="R51" s="88"/>
      <c r="S51" s="88"/>
      <c r="T51" s="88"/>
      <c r="U51" s="88"/>
      <c r="V51" s="88"/>
    </row>
    <row r="52" spans="1:23" ht="69.95" customHeight="1" x14ac:dyDescent="0.3">
      <c r="B52" s="5"/>
      <c r="C52" s="1"/>
      <c r="D52" s="1"/>
      <c r="E52" s="149"/>
      <c r="F52" s="103"/>
      <c r="G52" s="5"/>
      <c r="I52"/>
      <c r="J52"/>
      <c r="K52"/>
      <c r="L52"/>
      <c r="M52"/>
      <c r="N52"/>
      <c r="O52"/>
      <c r="P52"/>
      <c r="Q52"/>
      <c r="R52"/>
      <c r="S52"/>
      <c r="T52"/>
      <c r="U52"/>
      <c r="V52"/>
    </row>
    <row r="53" spans="1:23" s="116" customFormat="1" ht="30" customHeight="1" x14ac:dyDescent="0.25">
      <c r="B53" s="86"/>
      <c r="C53" s="126"/>
      <c r="D53" s="126" t="s">
        <v>438</v>
      </c>
      <c r="E53" s="127"/>
      <c r="F53" s="127"/>
      <c r="G53" s="86"/>
      <c r="I53" s="86"/>
      <c r="J53" s="86"/>
      <c r="K53" s="86"/>
      <c r="L53" s="86"/>
      <c r="M53" s="86"/>
      <c r="N53" s="86"/>
      <c r="O53" s="64"/>
      <c r="P53" s="86"/>
      <c r="Q53" s="86"/>
      <c r="R53" s="36"/>
      <c r="S53" s="36"/>
      <c r="T53" s="36"/>
      <c r="U53" s="36"/>
      <c r="V53" s="36"/>
      <c r="W53" s="200"/>
    </row>
    <row r="54" spans="1:23" s="133" customFormat="1" x14ac:dyDescent="0.25">
      <c r="A54" s="120"/>
      <c r="B54" s="74"/>
      <c r="C54" s="11"/>
      <c r="D54" s="11"/>
      <c r="E54" s="151" t="s">
        <v>408</v>
      </c>
      <c r="F54" s="180" t="s">
        <v>390</v>
      </c>
      <c r="G54" s="74"/>
      <c r="H54" s="120"/>
      <c r="I54" s="76"/>
      <c r="J54" s="76"/>
      <c r="K54" s="110"/>
      <c r="L54" s="110"/>
      <c r="M54" s="110"/>
      <c r="N54" s="110"/>
      <c r="O54" s="110"/>
      <c r="P54" s="110"/>
      <c r="Q54" s="110"/>
      <c r="R54" s="110"/>
      <c r="S54" s="110"/>
      <c r="T54" s="110"/>
      <c r="U54" s="110"/>
      <c r="V54" s="110"/>
    </row>
    <row r="55" spans="1:23" s="162" customFormat="1" ht="20.100000000000001" customHeight="1" x14ac:dyDescent="0.25">
      <c r="A55" s="120"/>
      <c r="B55" s="74"/>
      <c r="C55" s="128" t="s">
        <v>116</v>
      </c>
      <c r="D55" s="129"/>
      <c r="E55" s="130"/>
      <c r="F55" s="131"/>
      <c r="G55" s="74"/>
      <c r="H55" s="120"/>
      <c r="I55" s="76"/>
      <c r="J55" s="76"/>
      <c r="K55" s="120"/>
      <c r="O55" s="135"/>
      <c r="R55" s="135"/>
      <c r="S55" s="135"/>
      <c r="T55" s="135"/>
      <c r="U55" s="135"/>
      <c r="V55" s="135"/>
      <c r="W55" s="133"/>
    </row>
    <row r="56" spans="1:23" ht="45" customHeight="1" x14ac:dyDescent="0.3">
      <c r="A56" s="120"/>
      <c r="B56" s="74"/>
      <c r="C56" s="1"/>
      <c r="D56" s="12" t="s">
        <v>439</v>
      </c>
      <c r="E56" s="603"/>
      <c r="F56" s="666"/>
      <c r="G56" s="74"/>
      <c r="H56" s="120"/>
      <c r="I56"/>
      <c r="J56"/>
      <c r="K56" s="74"/>
      <c r="L56" s="71" t="s">
        <v>234</v>
      </c>
      <c r="M56" s="44"/>
      <c r="N56" s="45"/>
      <c r="O56" s="45"/>
      <c r="P56" s="85" t="s">
        <v>392</v>
      </c>
      <c r="Q56" s="44"/>
      <c r="R56" s="45"/>
      <c r="S56" s="45"/>
      <c r="T56" s="45"/>
      <c r="U56" s="45"/>
      <c r="V56" s="45"/>
    </row>
    <row r="57" spans="1:23" s="159" customFormat="1" ht="15.95" customHeight="1" x14ac:dyDescent="0.3">
      <c r="A57" s="121"/>
      <c r="B57" s="75"/>
      <c r="C57" s="18"/>
      <c r="D57" s="468" t="s">
        <v>726</v>
      </c>
      <c r="E57" s="603"/>
      <c r="F57" s="667"/>
      <c r="G57" s="75"/>
      <c r="H57" s="121"/>
      <c r="I57" s="35"/>
      <c r="J57" s="35"/>
      <c r="K57" s="75"/>
      <c r="L57" s="47"/>
      <c r="M57" s="47"/>
      <c r="N57" s="47"/>
      <c r="O57" s="63"/>
      <c r="P57" s="112"/>
      <c r="Q57" s="112"/>
      <c r="R57" s="47"/>
      <c r="S57" s="112"/>
      <c r="T57" s="112"/>
      <c r="U57" s="47"/>
      <c r="V57" s="47"/>
    </row>
    <row r="58" spans="1:23" ht="35.1" customHeight="1" x14ac:dyDescent="0.3">
      <c r="A58" s="120"/>
      <c r="B58" s="74"/>
      <c r="C58" s="1"/>
      <c r="D58" s="141" t="s">
        <v>91</v>
      </c>
      <c r="E58" s="676"/>
      <c r="F58" s="677"/>
      <c r="G58" s="74"/>
      <c r="H58" s="120"/>
      <c r="I58"/>
      <c r="J58"/>
      <c r="K58" s="74"/>
      <c r="L58" s="43" t="s">
        <v>196</v>
      </c>
      <c r="M58" s="54" t="str">
        <f>IF(ISBLANK(E61),"",VLOOKUP(E61,$L$4:$M$7,2,FALSE))</f>
        <v/>
      </c>
      <c r="N58" s="45"/>
      <c r="O58" s="45"/>
      <c r="P58" s="53" t="s">
        <v>226</v>
      </c>
      <c r="Q58" s="54">
        <f>IF(E61="Keine",IF(ISBLANK(F61),1,0),IF(F61&lt;&gt;"",1,0))</f>
        <v>0</v>
      </c>
      <c r="R58" s="45"/>
      <c r="S58" s="45"/>
      <c r="T58" s="53" t="s">
        <v>225</v>
      </c>
      <c r="U58" s="54">
        <f>COUNTA(E58:F60,E61:E67)</f>
        <v>0</v>
      </c>
      <c r="V58" s="45"/>
    </row>
    <row r="59" spans="1:23" ht="23.45" customHeight="1" x14ac:dyDescent="0.3">
      <c r="A59" s="120"/>
      <c r="B59" s="74"/>
      <c r="C59" s="1"/>
      <c r="D59" s="141" t="s">
        <v>38</v>
      </c>
      <c r="E59" s="661"/>
      <c r="F59" s="662"/>
      <c r="G59" s="74"/>
      <c r="H59" s="120"/>
      <c r="I59"/>
      <c r="J59"/>
      <c r="K59" s="74"/>
      <c r="L59" s="639" t="s">
        <v>197</v>
      </c>
      <c r="M59" s="637" t="str">
        <f>IF(ISBLANK(E62),"",VLOOKUP(E62,$L$4:$M$7,2,FALSE))</f>
        <v/>
      </c>
      <c r="N59" s="640" t="s">
        <v>227</v>
      </c>
      <c r="O59" s="641"/>
      <c r="P59" s="642"/>
      <c r="Q59" s="637">
        <f>IF(E62="Keine",IF(ISBLANK(F62),1,0),IF(F62&lt;&gt;"",1,0))</f>
        <v>0</v>
      </c>
      <c r="R59" s="45"/>
      <c r="S59" s="45"/>
      <c r="T59" s="53" t="s">
        <v>391</v>
      </c>
      <c r="U59" s="54">
        <f>SUM(Q58:Q64)</f>
        <v>0</v>
      </c>
      <c r="V59" s="45"/>
    </row>
    <row r="60" spans="1:23" s="159" customFormat="1" ht="30" x14ac:dyDescent="0.3">
      <c r="A60" s="121"/>
      <c r="B60" s="75"/>
      <c r="C60" s="18"/>
      <c r="D60" s="468" t="s">
        <v>725</v>
      </c>
      <c r="E60" s="663"/>
      <c r="F60" s="664"/>
      <c r="G60" s="75"/>
      <c r="H60" s="121"/>
      <c r="I60" s="35"/>
      <c r="J60" s="35"/>
      <c r="K60" s="75"/>
      <c r="L60" s="639"/>
      <c r="M60" s="638"/>
      <c r="N60" s="640"/>
      <c r="O60" s="641"/>
      <c r="P60" s="642"/>
      <c r="Q60" s="638"/>
      <c r="R60" s="45"/>
      <c r="S60" s="45"/>
      <c r="T60" s="45"/>
      <c r="U60" s="45"/>
      <c r="V60" s="47"/>
    </row>
    <row r="61" spans="1:23" ht="45" customHeight="1" x14ac:dyDescent="0.3">
      <c r="A61" s="120"/>
      <c r="B61" s="74"/>
      <c r="C61" s="1"/>
      <c r="D61" s="141" t="s">
        <v>409</v>
      </c>
      <c r="E61" s="366"/>
      <c r="F61" s="215"/>
      <c r="G61" s="74"/>
      <c r="H61" s="120"/>
      <c r="I61"/>
      <c r="J61"/>
      <c r="K61" s="74"/>
      <c r="L61" s="43" t="s">
        <v>198</v>
      </c>
      <c r="M61" s="54" t="str">
        <f>IF(ISBLANK(E63),"",VLOOKUP(E63,$L$4:$M$7,2,FALSE))</f>
        <v/>
      </c>
      <c r="N61" s="45"/>
      <c r="O61" s="45"/>
      <c r="P61" s="53" t="s">
        <v>228</v>
      </c>
      <c r="Q61" s="54">
        <f>IF(E63="Keine",IF(ISBLANK(F63),1,0),IF(F63&lt;&gt;"",1,0))</f>
        <v>0</v>
      </c>
      <c r="R61" s="45"/>
      <c r="S61" s="45"/>
      <c r="T61" s="53" t="s">
        <v>235</v>
      </c>
      <c r="U61" s="54">
        <f>U59+U58</f>
        <v>0</v>
      </c>
      <c r="V61" s="45"/>
    </row>
    <row r="62" spans="1:23" ht="35.1" customHeight="1" x14ac:dyDescent="0.3">
      <c r="A62" s="120"/>
      <c r="B62" s="74"/>
      <c r="C62" s="1"/>
      <c r="D62" s="141" t="s">
        <v>405</v>
      </c>
      <c r="E62" s="214"/>
      <c r="F62" s="215"/>
      <c r="G62" s="74"/>
      <c r="H62" s="120"/>
      <c r="I62"/>
      <c r="J62"/>
      <c r="K62" s="74"/>
      <c r="L62" s="43" t="s">
        <v>199</v>
      </c>
      <c r="M62" s="54" t="str">
        <f>IF(ISBLANK(E64),"",VLOOKUP(E64,$L$4:$M$7,2,FALSE))</f>
        <v/>
      </c>
      <c r="N62" s="45"/>
      <c r="O62" s="45"/>
      <c r="P62" s="53" t="s">
        <v>229</v>
      </c>
      <c r="Q62" s="54">
        <f>IF(E64="Keine",IF(ISBLANK(F64),1,0),IF(F64&lt;&gt;"",1,0))</f>
        <v>0</v>
      </c>
      <c r="R62" s="45"/>
      <c r="S62" s="45"/>
      <c r="T62" s="53" t="s">
        <v>241</v>
      </c>
      <c r="U62" s="54">
        <f>IF(AND(E56="",U61&gt;0),1,0)</f>
        <v>0</v>
      </c>
      <c r="V62" s="45"/>
    </row>
    <row r="63" spans="1:23" ht="35.1" customHeight="1" x14ac:dyDescent="0.3">
      <c r="A63" s="120"/>
      <c r="B63" s="74"/>
      <c r="C63" s="1"/>
      <c r="D63" s="142" t="s">
        <v>406</v>
      </c>
      <c r="E63" s="214"/>
      <c r="F63" s="215"/>
      <c r="G63" s="74"/>
      <c r="H63" s="120"/>
      <c r="I63"/>
      <c r="J63"/>
      <c r="K63" s="74"/>
      <c r="L63" s="43" t="s">
        <v>200</v>
      </c>
      <c r="M63" s="54" t="str">
        <f>IF(ISBLANK(E65),"",VLOOKUP(E65,$L$4:$M$7,2,FALSE))</f>
        <v/>
      </c>
      <c r="N63" s="45"/>
      <c r="O63" s="45"/>
      <c r="P63" s="53" t="s">
        <v>230</v>
      </c>
      <c r="Q63" s="54">
        <f>IF(E65="Keine",IF(ISBLANK(F65),1,0),IF(F65&lt;&gt;"",1,0))</f>
        <v>0</v>
      </c>
      <c r="R63" s="45"/>
      <c r="S63" s="45"/>
      <c r="T63" s="53" t="s">
        <v>236</v>
      </c>
      <c r="U63" s="54">
        <f>IF(AND(E56="Nein",U61&gt;0),1,0)</f>
        <v>0</v>
      </c>
      <c r="V63" s="45"/>
    </row>
    <row r="64" spans="1:23" ht="45" customHeight="1" x14ac:dyDescent="0.3">
      <c r="A64" s="120"/>
      <c r="B64" s="74"/>
      <c r="C64" s="1"/>
      <c r="D64" s="142" t="s">
        <v>410</v>
      </c>
      <c r="E64" s="214"/>
      <c r="F64" s="215"/>
      <c r="G64" s="74"/>
      <c r="H64" s="120"/>
      <c r="I64"/>
      <c r="J64"/>
      <c r="K64" s="74"/>
      <c r="L64" s="45"/>
      <c r="M64" s="44"/>
      <c r="N64" s="45"/>
      <c r="O64" s="45"/>
      <c r="P64" s="53" t="s">
        <v>231</v>
      </c>
      <c r="Q64" s="54">
        <f>IF(E66="Nein",IF(ISBLANK(F66),1,0),IF(F66&lt;&gt;"",1,0))</f>
        <v>0</v>
      </c>
      <c r="R64" s="45"/>
      <c r="S64" s="45"/>
      <c r="T64" s="53" t="s">
        <v>237</v>
      </c>
      <c r="U64" s="54">
        <f>IF(AND(E56="Ja",U61&lt;&gt;14),1,0)</f>
        <v>0</v>
      </c>
      <c r="V64" s="45"/>
    </row>
    <row r="65" spans="1:23" ht="60" customHeight="1" x14ac:dyDescent="0.3">
      <c r="A65" s="120"/>
      <c r="B65" s="74"/>
      <c r="C65" s="1"/>
      <c r="D65" s="177" t="s">
        <v>407</v>
      </c>
      <c r="E65" s="216"/>
      <c r="F65" s="217"/>
      <c r="G65" s="74"/>
      <c r="H65" s="120"/>
      <c r="I65"/>
      <c r="J65"/>
      <c r="K65" s="74"/>
      <c r="L65" s="84" t="s">
        <v>232</v>
      </c>
      <c r="M65" s="82">
        <f>MAX(M58:M63)</f>
        <v>0</v>
      </c>
      <c r="N65" s="45"/>
      <c r="O65" s="45"/>
      <c r="P65" s="45"/>
      <c r="Q65" s="44"/>
      <c r="R65" s="45"/>
      <c r="S65" s="45"/>
      <c r="T65" s="53" t="s">
        <v>238</v>
      </c>
      <c r="U65" s="54">
        <f>SUM(U62:U64)</f>
        <v>0</v>
      </c>
      <c r="V65" s="45"/>
    </row>
    <row r="66" spans="1:23" ht="45" customHeight="1" x14ac:dyDescent="0.3">
      <c r="A66" s="120"/>
      <c r="B66" s="74"/>
      <c r="C66" s="1"/>
      <c r="D66" s="12" t="s">
        <v>183</v>
      </c>
      <c r="E66" s="668"/>
      <c r="F66" s="670"/>
      <c r="G66" s="74"/>
      <c r="H66" s="120"/>
      <c r="I66"/>
      <c r="J66"/>
      <c r="K66" s="74"/>
      <c r="L66" s="83" t="s">
        <v>233</v>
      </c>
      <c r="M66" s="82">
        <f>IF(E66="Ja",M65-1,M65)</f>
        <v>0</v>
      </c>
      <c r="N66" s="45"/>
      <c r="O66" s="45"/>
      <c r="P66" s="45"/>
      <c r="Q66" s="44"/>
      <c r="R66" s="45"/>
      <c r="S66" s="45"/>
      <c r="T66" s="53" t="s">
        <v>240</v>
      </c>
      <c r="U66" s="54">
        <f>IF(AND(E56="",U61=0),1,0)</f>
        <v>1</v>
      </c>
      <c r="V66" s="45"/>
    </row>
    <row r="67" spans="1:23" s="159" customFormat="1" ht="15.95" customHeight="1" thickBot="1" x14ac:dyDescent="0.35">
      <c r="A67" s="121"/>
      <c r="B67" s="75"/>
      <c r="C67" s="18"/>
      <c r="D67" s="469" t="s">
        <v>727</v>
      </c>
      <c r="E67" s="669"/>
      <c r="F67" s="671"/>
      <c r="G67" s="75"/>
      <c r="H67" s="121"/>
      <c r="I67" s="35"/>
      <c r="J67" s="35"/>
      <c r="K67" s="75"/>
      <c r="L67" s="71" t="s">
        <v>195</v>
      </c>
      <c r="M67" s="82" t="str">
        <f>IF(E56="Ja",VLOOKUP(M66,$M$4:$N$8,2,FALSE),"Niedrig")</f>
        <v>Niedrig</v>
      </c>
      <c r="N67" s="47"/>
      <c r="O67" s="47"/>
      <c r="P67" s="112"/>
      <c r="Q67" s="112"/>
      <c r="R67" s="47"/>
      <c r="S67" s="47"/>
      <c r="T67" s="47"/>
      <c r="U67" s="47"/>
      <c r="V67" s="47"/>
    </row>
    <row r="68" spans="1:23" ht="12.95" customHeight="1" x14ac:dyDescent="0.3">
      <c r="A68" s="120"/>
      <c r="B68" s="74"/>
      <c r="C68" s="1"/>
      <c r="D68" s="99"/>
      <c r="E68" s="34"/>
      <c r="F68" s="34"/>
      <c r="G68" s="74"/>
      <c r="H68" s="120"/>
      <c r="I68"/>
      <c r="J68"/>
      <c r="K68" s="86"/>
      <c r="L68" s="45"/>
      <c r="M68" s="44"/>
      <c r="N68" s="45"/>
      <c r="O68" s="45"/>
      <c r="P68" s="45"/>
      <c r="Q68" s="44"/>
      <c r="R68" s="45"/>
      <c r="S68" s="45"/>
      <c r="T68" s="45"/>
      <c r="U68" s="45"/>
      <c r="V68" s="45"/>
    </row>
    <row r="69" spans="1:23" s="202" customFormat="1" ht="20.100000000000001" customHeight="1" x14ac:dyDescent="0.25">
      <c r="A69" s="120"/>
      <c r="B69" s="74"/>
      <c r="C69" s="128" t="s">
        <v>93</v>
      </c>
      <c r="D69" s="132"/>
      <c r="E69" s="130"/>
      <c r="F69" s="131"/>
      <c r="G69" s="74"/>
      <c r="H69" s="120"/>
      <c r="I69"/>
      <c r="J69"/>
      <c r="K69" s="120"/>
      <c r="L69" s="162"/>
      <c r="M69" s="162"/>
      <c r="N69" s="162"/>
      <c r="O69" s="135"/>
      <c r="P69" s="162"/>
      <c r="Q69" s="162"/>
      <c r="R69" s="135"/>
      <c r="S69" s="135"/>
      <c r="T69" s="135"/>
      <c r="U69" s="135"/>
      <c r="V69" s="135"/>
      <c r="W69" s="160"/>
    </row>
    <row r="70" spans="1:23" ht="31.5" customHeight="1" x14ac:dyDescent="0.3">
      <c r="A70" s="120"/>
      <c r="B70" s="74"/>
      <c r="C70" s="1"/>
      <c r="D70" s="12" t="s">
        <v>420</v>
      </c>
      <c r="E70" s="603"/>
      <c r="F70" s="609"/>
      <c r="G70" s="74"/>
      <c r="H70" s="120"/>
      <c r="I70"/>
      <c r="J70"/>
      <c r="K70" s="88"/>
      <c r="L70" s="69" t="s">
        <v>209</v>
      </c>
      <c r="M70" s="69">
        <v>0</v>
      </c>
      <c r="N70" s="88"/>
      <c r="O70" s="69" t="s">
        <v>264</v>
      </c>
      <c r="P70" s="69" t="s">
        <v>90</v>
      </c>
      <c r="Q70" s="88"/>
      <c r="R70" s="88"/>
      <c r="S70" s="88"/>
      <c r="T70" s="88"/>
      <c r="U70" s="88"/>
      <c r="V70" s="88"/>
    </row>
    <row r="71" spans="1:23" s="159" customFormat="1" ht="30" x14ac:dyDescent="0.3">
      <c r="A71" s="121"/>
      <c r="B71" s="75"/>
      <c r="C71" s="18"/>
      <c r="D71" s="478" t="s">
        <v>725</v>
      </c>
      <c r="E71" s="693"/>
      <c r="F71" s="610"/>
      <c r="G71" s="75"/>
      <c r="H71" s="121"/>
      <c r="I71" s="35"/>
      <c r="J71" s="35"/>
      <c r="K71" s="112"/>
      <c r="L71" s="69" t="s">
        <v>385</v>
      </c>
      <c r="M71" s="69">
        <v>1</v>
      </c>
      <c r="N71" s="112"/>
      <c r="O71" s="69" t="s">
        <v>265</v>
      </c>
      <c r="P71" s="69" t="s">
        <v>193</v>
      </c>
      <c r="Q71" s="112"/>
      <c r="R71" s="112"/>
      <c r="S71" s="112"/>
      <c r="T71" s="113" t="s">
        <v>365</v>
      </c>
      <c r="U71" s="54">
        <f>IF(OR($E$70="Ja",$E$70=""),IF(E72="",1,0),IF(E72&lt;&gt;"",1,0))</f>
        <v>1</v>
      </c>
      <c r="V71" s="112"/>
    </row>
    <row r="72" spans="1:23" ht="16.5" customHeight="1" x14ac:dyDescent="0.3">
      <c r="A72" s="120"/>
      <c r="B72" s="74"/>
      <c r="C72" s="1"/>
      <c r="D72" s="12" t="s">
        <v>42</v>
      </c>
      <c r="E72" s="654"/>
      <c r="F72" s="657"/>
      <c r="G72" s="74"/>
      <c r="H72" s="120"/>
      <c r="I72"/>
      <c r="J72"/>
      <c r="K72" s="88"/>
      <c r="L72" s="69" t="s">
        <v>386</v>
      </c>
      <c r="M72" s="69">
        <v>2</v>
      </c>
      <c r="N72" s="88"/>
      <c r="O72" s="69" t="s">
        <v>262</v>
      </c>
      <c r="P72" s="69" t="s">
        <v>90</v>
      </c>
      <c r="Q72" s="88"/>
      <c r="R72" s="88"/>
      <c r="S72" s="88"/>
      <c r="T72" s="113" t="s">
        <v>366</v>
      </c>
      <c r="U72" s="54">
        <f>IF(OR($E$70="Ja",$E$70=""),IF(E75="",1,0),IF(E75&lt;&gt;"",1,0))</f>
        <v>1</v>
      </c>
      <c r="V72" s="88"/>
    </row>
    <row r="73" spans="1:23" s="159" customFormat="1" ht="15.95" customHeight="1" x14ac:dyDescent="0.3">
      <c r="A73" s="121"/>
      <c r="B73" s="75"/>
      <c r="C73" s="18"/>
      <c r="D73" s="468" t="s">
        <v>41</v>
      </c>
      <c r="E73" s="655"/>
      <c r="F73" s="609"/>
      <c r="G73" s="75"/>
      <c r="H73" s="121"/>
      <c r="I73" s="35"/>
      <c r="J73" s="35"/>
      <c r="K73" s="112"/>
      <c r="L73" s="69" t="s">
        <v>387</v>
      </c>
      <c r="M73" s="69">
        <v>3</v>
      </c>
      <c r="N73" s="112"/>
      <c r="O73" s="69" t="s">
        <v>263</v>
      </c>
      <c r="P73" s="69" t="s">
        <v>193</v>
      </c>
      <c r="Q73" s="112"/>
      <c r="R73" s="112"/>
      <c r="S73" s="112"/>
      <c r="T73" s="226" t="s">
        <v>461</v>
      </c>
      <c r="U73" s="54">
        <f>IF(SUM(U71:U72)=2,1,0)</f>
        <v>1</v>
      </c>
      <c r="V73" s="112"/>
    </row>
    <row r="74" spans="1:23" s="159" customFormat="1" ht="45" x14ac:dyDescent="0.3">
      <c r="A74" s="121"/>
      <c r="B74" s="75"/>
      <c r="C74" s="18"/>
      <c r="D74" s="476" t="s">
        <v>170</v>
      </c>
      <c r="E74" s="656"/>
      <c r="F74" s="610"/>
      <c r="G74" s="75"/>
      <c r="H74" s="121"/>
      <c r="I74" s="35"/>
      <c r="J74" s="35"/>
      <c r="K74" s="112"/>
      <c r="L74" s="35"/>
      <c r="M74" s="35"/>
      <c r="N74" s="112"/>
      <c r="O74" s="69" t="s">
        <v>266</v>
      </c>
      <c r="P74" s="69" t="s">
        <v>193</v>
      </c>
      <c r="Q74" s="112"/>
      <c r="R74" s="112"/>
      <c r="S74" s="112"/>
      <c r="T74" s="112"/>
      <c r="U74" s="112"/>
      <c r="V74" s="112"/>
    </row>
    <row r="75" spans="1:23" ht="29.1" customHeight="1" x14ac:dyDescent="0.3">
      <c r="A75" s="120"/>
      <c r="B75" s="74"/>
      <c r="C75" s="1"/>
      <c r="D75" s="12" t="s">
        <v>72</v>
      </c>
      <c r="E75" s="603"/>
      <c r="F75" s="658"/>
      <c r="G75" s="74"/>
      <c r="H75" s="120"/>
      <c r="I75"/>
      <c r="J75"/>
      <c r="K75" s="88"/>
      <c r="L75" s="113" t="s">
        <v>261</v>
      </c>
      <c r="M75" s="82" t="e">
        <f>VLOOKUP(E72,L70:M73,2,FALSE)</f>
        <v>#N/A</v>
      </c>
      <c r="N75" s="88"/>
      <c r="O75" s="69" t="s">
        <v>267</v>
      </c>
      <c r="P75" s="69" t="s">
        <v>192</v>
      </c>
      <c r="Q75" s="88"/>
      <c r="R75" s="88"/>
      <c r="S75" s="112"/>
      <c r="T75" s="85" t="s">
        <v>458</v>
      </c>
      <c r="U75" s="82">
        <f>IF(E70="Ja",IF(ISBLANK(F70),0,1),1)</f>
        <v>1</v>
      </c>
      <c r="V75" s="88"/>
    </row>
    <row r="76" spans="1:23" s="159" customFormat="1" ht="15.95" customHeight="1" x14ac:dyDescent="0.3">
      <c r="A76" s="121"/>
      <c r="B76" s="75"/>
      <c r="C76" s="18"/>
      <c r="D76" s="468" t="s">
        <v>41</v>
      </c>
      <c r="E76" s="603"/>
      <c r="F76" s="659"/>
      <c r="G76" s="75"/>
      <c r="H76" s="121"/>
      <c r="I76" s="35"/>
      <c r="J76" s="35"/>
      <c r="K76" s="112"/>
      <c r="L76" s="35"/>
      <c r="M76" s="35"/>
      <c r="N76" s="112"/>
      <c r="O76" s="69" t="s">
        <v>268</v>
      </c>
      <c r="P76" s="69" t="s">
        <v>192</v>
      </c>
      <c r="Q76" s="112"/>
      <c r="R76" s="112"/>
      <c r="S76" s="112"/>
      <c r="T76" s="85" t="s">
        <v>460</v>
      </c>
      <c r="U76" s="82">
        <f>IF(U75+U73=2,1,0)</f>
        <v>1</v>
      </c>
      <c r="V76" s="112"/>
    </row>
    <row r="77" spans="1:23" s="159" customFormat="1" ht="45" customHeight="1" thickBot="1" x14ac:dyDescent="0.35">
      <c r="A77" s="121"/>
      <c r="B77" s="75"/>
      <c r="C77" s="18"/>
      <c r="D77" s="477" t="s">
        <v>170</v>
      </c>
      <c r="E77" s="604"/>
      <c r="F77" s="660"/>
      <c r="G77" s="75"/>
      <c r="H77" s="121"/>
      <c r="I77" s="35"/>
      <c r="J77" s="35"/>
      <c r="K77" s="112"/>
      <c r="L77" s="113" t="s">
        <v>260</v>
      </c>
      <c r="M77" s="82" t="e">
        <f>M75&amp;"_"&amp;E75</f>
        <v>#N/A</v>
      </c>
      <c r="N77" s="112"/>
      <c r="O77" s="69" t="s">
        <v>269</v>
      </c>
      <c r="P77" s="69" t="s">
        <v>192</v>
      </c>
      <c r="Q77" s="112"/>
      <c r="R77" s="112"/>
      <c r="S77" s="112"/>
      <c r="T77" s="112"/>
      <c r="U77" s="112"/>
      <c r="V77" s="112"/>
    </row>
    <row r="78" spans="1:23" ht="12.95" customHeight="1" x14ac:dyDescent="0.3">
      <c r="A78" s="120"/>
      <c r="B78" s="74"/>
      <c r="C78" s="1"/>
      <c r="D78" s="12"/>
      <c r="E78" s="34"/>
      <c r="F78" s="30"/>
      <c r="G78" s="74"/>
      <c r="H78" s="120"/>
      <c r="I78" s="73"/>
      <c r="J78"/>
      <c r="K78" s="88"/>
      <c r="L78" s="113"/>
      <c r="M78" s="88"/>
      <c r="N78" s="88"/>
      <c r="O78" s="112"/>
      <c r="P78" s="112"/>
      <c r="Q78" s="88"/>
      <c r="R78" s="88"/>
      <c r="S78" s="88"/>
      <c r="T78" s="53" t="s">
        <v>348</v>
      </c>
      <c r="U78" s="54">
        <f>IF(E70="",0,0)</f>
        <v>0</v>
      </c>
      <c r="V78" s="88"/>
    </row>
    <row r="79" spans="1:23" s="202" customFormat="1" ht="20.100000000000001" customHeight="1" x14ac:dyDescent="0.25">
      <c r="A79" s="116"/>
      <c r="B79" s="109"/>
      <c r="C79" s="128" t="s">
        <v>92</v>
      </c>
      <c r="D79" s="132"/>
      <c r="E79" s="130"/>
      <c r="F79" s="131"/>
      <c r="G79" s="74"/>
      <c r="H79" s="116"/>
      <c r="I79" s="76"/>
      <c r="J79"/>
      <c r="K79" s="88"/>
      <c r="L79" s="227" t="s">
        <v>208</v>
      </c>
      <c r="M79" s="82" t="e">
        <f>VLOOKUP(M77,O70:P77,2,FALSE)</f>
        <v>#N/A</v>
      </c>
      <c r="N79" s="88"/>
      <c r="O79" s="226" t="s">
        <v>359</v>
      </c>
      <c r="P79" s="82" t="e">
        <f>IF(E70="Ja","Niedrig",M79)</f>
        <v>#N/A</v>
      </c>
      <c r="Q79" s="88"/>
      <c r="R79" s="88"/>
      <c r="S79" s="88"/>
      <c r="T79" s="53" t="s">
        <v>349</v>
      </c>
      <c r="U79" s="54">
        <f>IF(E70="Ja",1,0)</f>
        <v>0</v>
      </c>
      <c r="V79" s="88"/>
      <c r="W79" s="160"/>
    </row>
    <row r="80" spans="1:23" ht="16.5" customHeight="1" x14ac:dyDescent="0.3">
      <c r="B80" s="74"/>
      <c r="C80" s="1"/>
      <c r="D80" s="174" t="s">
        <v>73</v>
      </c>
      <c r="E80" s="691" t="s">
        <v>162</v>
      </c>
      <c r="F80" s="692"/>
      <c r="G80" s="74"/>
      <c r="I80" s="76"/>
      <c r="J80"/>
      <c r="K80" s="88"/>
      <c r="L80" s="113"/>
      <c r="M80" s="88"/>
      <c r="N80" s="88"/>
      <c r="O80" s="88"/>
      <c r="P80" s="88"/>
      <c r="Q80" s="88"/>
      <c r="R80" s="88"/>
      <c r="S80" s="88"/>
      <c r="T80" s="53" t="s">
        <v>350</v>
      </c>
      <c r="U80" s="54">
        <f>IF(OR(E70="Nein",E70="Unsicher"),2,0)</f>
        <v>0</v>
      </c>
      <c r="V80" s="88"/>
    </row>
    <row r="81" spans="1:23" ht="35.25" customHeight="1" thickBot="1" x14ac:dyDescent="0.35">
      <c r="B81" s="74"/>
      <c r="C81" s="1"/>
      <c r="D81" s="175" t="s">
        <v>74</v>
      </c>
      <c r="E81" s="220"/>
      <c r="F81" s="221"/>
      <c r="G81" s="74"/>
      <c r="I81"/>
      <c r="J81"/>
      <c r="K81" s="88"/>
      <c r="L81" s="88"/>
      <c r="M81" s="88"/>
      <c r="N81" s="88"/>
      <c r="O81" s="88"/>
      <c r="P81" s="88"/>
      <c r="Q81" s="88"/>
      <c r="R81" s="88"/>
      <c r="S81" s="88"/>
      <c r="T81" s="85" t="s">
        <v>351</v>
      </c>
      <c r="U81" s="82">
        <f>MAX(U78:U80)</f>
        <v>0</v>
      </c>
      <c r="V81" s="88"/>
    </row>
    <row r="82" spans="1:23" ht="12.95" customHeight="1" x14ac:dyDescent="0.3">
      <c r="A82" s="120"/>
      <c r="B82" s="74"/>
      <c r="C82" s="1"/>
      <c r="D82" s="102"/>
      <c r="E82" s="34"/>
      <c r="F82" s="30"/>
      <c r="G82" s="74"/>
      <c r="H82" s="120"/>
      <c r="I82"/>
      <c r="J82"/>
      <c r="K82" s="88"/>
      <c r="L82" s="88"/>
      <c r="M82" s="88"/>
      <c r="N82" s="88"/>
      <c r="O82" s="88"/>
      <c r="P82" s="88"/>
      <c r="Q82" s="88"/>
      <c r="R82" s="88"/>
      <c r="S82" s="88"/>
      <c r="T82" s="85" t="s">
        <v>352</v>
      </c>
      <c r="U82" s="82" t="str">
        <f>U81&amp;"_"&amp;U76</f>
        <v>0_1</v>
      </c>
      <c r="V82" s="88"/>
    </row>
    <row r="83" spans="1:23" s="202" customFormat="1" ht="20.100000000000001" customHeight="1" x14ac:dyDescent="0.25">
      <c r="A83" s="116"/>
      <c r="B83" s="109"/>
      <c r="C83" s="128" t="s">
        <v>99</v>
      </c>
      <c r="D83" s="132"/>
      <c r="E83" s="130"/>
      <c r="F83" s="131" t="s">
        <v>239</v>
      </c>
      <c r="G83" s="74"/>
      <c r="H83" s="116"/>
      <c r="I83" s="86"/>
      <c r="J83" s="86"/>
      <c r="K83" s="131"/>
      <c r="L83" s="131"/>
      <c r="M83" s="131"/>
      <c r="N83" s="131"/>
      <c r="O83" s="131"/>
      <c r="P83" s="131"/>
      <c r="Q83" s="131"/>
      <c r="R83" s="131"/>
      <c r="S83" s="131"/>
      <c r="T83" s="131"/>
      <c r="U83" s="131"/>
      <c r="V83" s="131"/>
      <c r="W83" s="160"/>
    </row>
    <row r="84" spans="1:23" ht="30" customHeight="1" x14ac:dyDescent="0.3">
      <c r="A84" s="120"/>
      <c r="B84" s="74"/>
      <c r="C84" s="1"/>
      <c r="D84" s="105" t="s">
        <v>118</v>
      </c>
      <c r="E84" s="238" t="str">
        <f>IF(F84="ok",M67,"FEHLER")</f>
        <v>FEHLER</v>
      </c>
      <c r="F84" s="195" t="str">
        <f>IF(U66=1,"Keine Angaben!",(IF(U65&gt;0,"Sensitivitätsanalyse unvollständig oder fehlerhaft ausgefüllt. Bitte Eingaben überprüfen!","ok")))</f>
        <v>Keine Angaben!</v>
      </c>
      <c r="G84" s="74"/>
      <c r="H84" s="120"/>
      <c r="I84" s="74"/>
      <c r="J84" s="74"/>
      <c r="K84" s="74"/>
      <c r="L84" s="88"/>
      <c r="M84" s="88"/>
      <c r="N84" s="88"/>
      <c r="O84" s="88"/>
      <c r="P84" s="88"/>
      <c r="Q84" s="88"/>
      <c r="R84" s="88"/>
      <c r="S84" s="88"/>
      <c r="T84" s="88"/>
      <c r="U84" s="88"/>
      <c r="V84" s="88"/>
    </row>
    <row r="85" spans="1:23" ht="30" customHeight="1" x14ac:dyDescent="0.3">
      <c r="A85" s="120"/>
      <c r="B85" s="74"/>
      <c r="C85" s="1"/>
      <c r="D85" s="104" t="s">
        <v>117</v>
      </c>
      <c r="E85" s="239" t="str">
        <f>IF(F85="ok",P79,"FEHLER")</f>
        <v>FEHLER</v>
      </c>
      <c r="F85" s="197" t="str">
        <f>VLOOKUP(U82,$T$4:$V$9,2,FALSE)</f>
        <v>keine Angaben!</v>
      </c>
      <c r="G85" s="74"/>
      <c r="H85" s="120"/>
      <c r="I85" s="74"/>
      <c r="J85" s="74"/>
      <c r="K85" s="74"/>
      <c r="L85" s="45" t="s">
        <v>220</v>
      </c>
      <c r="M85" s="44"/>
      <c r="N85" s="45"/>
      <c r="O85" s="45"/>
      <c r="P85" s="77" t="str">
        <f>E84&amp;"_"&amp;E85</f>
        <v>FEHLER_FEHLER</v>
      </c>
      <c r="Q85" s="88"/>
      <c r="R85" s="88"/>
      <c r="S85" s="88"/>
      <c r="T85" s="88"/>
      <c r="U85" s="88"/>
      <c r="V85" s="88"/>
    </row>
    <row r="86" spans="1:23" ht="30" customHeight="1" x14ac:dyDescent="0.3">
      <c r="A86" s="120"/>
      <c r="B86" s="74"/>
      <c r="C86" s="1"/>
      <c r="D86" s="179" t="s">
        <v>119</v>
      </c>
      <c r="E86" s="239" t="str">
        <f>IF(AND(F84="ok",F85="ok"),P87,"FEHLER")</f>
        <v>FEHLER</v>
      </c>
      <c r="F86" s="197" t="str">
        <f>IF(AND(F84="ok",F85="ok"),"ok","Sensitivitäts- und/oder Expositionsanalyse fehlend oder fehlerhaft")</f>
        <v>Sensitivitäts- und/oder Expositionsanalyse fehlend oder fehlerhaft</v>
      </c>
      <c r="G86" s="74"/>
      <c r="H86" s="120"/>
      <c r="I86" s="74"/>
      <c r="J86" s="74"/>
      <c r="K86" s="74"/>
      <c r="L86" s="45"/>
      <c r="M86" s="44"/>
      <c r="N86" s="45"/>
      <c r="O86" s="45"/>
      <c r="P86" s="45"/>
      <c r="Q86" s="88"/>
      <c r="R86" s="88"/>
      <c r="S86" s="88"/>
      <c r="T86" s="88"/>
      <c r="U86" s="88"/>
      <c r="V86" s="88"/>
    </row>
    <row r="87" spans="1:23" ht="16.5" customHeight="1" x14ac:dyDescent="0.3">
      <c r="A87" s="120"/>
      <c r="B87" s="74"/>
      <c r="C87" s="1"/>
      <c r="D87" s="101" t="s">
        <v>129</v>
      </c>
      <c r="E87" s="616" t="str">
        <f>IF(AND(F84="ok",F85="ok"),VLOOKUP(E86,$Q$4:$R$12,2,FALSE),"FEHLER")</f>
        <v>FEHLER</v>
      </c>
      <c r="F87" s="690" t="str">
        <f>IF(AND(F84="ok",F85="ok"),"ok","Sensitivitäts- und/oder Expositionsanalyse fehlend oder fehlerhaft")</f>
        <v>Sensitivitäts- und/oder Expositionsanalyse fehlend oder fehlerhaft</v>
      </c>
      <c r="G87" s="74"/>
      <c r="H87" s="120"/>
      <c r="I87" s="74"/>
      <c r="J87" s="74"/>
      <c r="K87" s="74"/>
      <c r="L87" s="45" t="s">
        <v>221</v>
      </c>
      <c r="M87" s="44"/>
      <c r="N87" s="45"/>
      <c r="O87" s="45"/>
      <c r="P87" s="77" t="e">
        <f>VLOOKUP(P85,$P$4:$R$12,2,FALSE)</f>
        <v>#N/A</v>
      </c>
      <c r="Q87" s="88"/>
      <c r="R87" s="88"/>
      <c r="S87" s="88"/>
      <c r="T87" s="88"/>
      <c r="U87" s="88"/>
      <c r="V87" s="88"/>
    </row>
    <row r="88" spans="1:23" ht="15.95" customHeight="1" thickBot="1" x14ac:dyDescent="0.35">
      <c r="B88" s="74"/>
      <c r="C88" s="1"/>
      <c r="D88" s="469" t="s">
        <v>724</v>
      </c>
      <c r="E88" s="617"/>
      <c r="F88" s="619"/>
      <c r="G88" s="74"/>
      <c r="I88" s="73"/>
      <c r="J88" s="73"/>
      <c r="K88" s="73"/>
      <c r="L88" s="45"/>
      <c r="M88" s="44"/>
      <c r="N88" s="45"/>
      <c r="O88" s="45"/>
      <c r="P88" s="45"/>
      <c r="Q88" s="88"/>
      <c r="R88" s="88"/>
      <c r="S88" s="88"/>
      <c r="T88" s="88"/>
      <c r="U88" s="88"/>
      <c r="V88" s="88"/>
    </row>
    <row r="89" spans="1:23" ht="69.95" customHeight="1" x14ac:dyDescent="0.3">
      <c r="B89" s="5"/>
      <c r="C89" s="1"/>
      <c r="D89" s="1"/>
      <c r="E89" s="149"/>
      <c r="F89" s="103"/>
      <c r="G89" s="5"/>
      <c r="I89"/>
      <c r="J89"/>
      <c r="K89"/>
      <c r="L89"/>
      <c r="M89"/>
      <c r="N89"/>
      <c r="O89"/>
      <c r="P89"/>
      <c r="Q89"/>
      <c r="R89"/>
      <c r="S89"/>
      <c r="T89"/>
      <c r="U89"/>
      <c r="V89"/>
    </row>
    <row r="90" spans="1:23" s="116" customFormat="1" ht="30" customHeight="1" x14ac:dyDescent="0.25">
      <c r="B90" s="86"/>
      <c r="C90" s="126"/>
      <c r="D90" s="126" t="s">
        <v>109</v>
      </c>
      <c r="E90" s="127"/>
      <c r="F90" s="127"/>
      <c r="G90" s="86"/>
      <c r="I90" s="86"/>
      <c r="J90" s="86"/>
      <c r="K90" s="86"/>
      <c r="L90" s="86"/>
      <c r="M90" s="86"/>
      <c r="N90" s="86"/>
      <c r="O90" s="64"/>
      <c r="P90" s="86"/>
      <c r="Q90" s="86"/>
      <c r="R90" s="36"/>
      <c r="S90" s="36"/>
      <c r="T90" s="36"/>
      <c r="U90" s="36"/>
      <c r="V90" s="36"/>
      <c r="W90" s="200"/>
    </row>
    <row r="91" spans="1:23" s="133" customFormat="1" x14ac:dyDescent="0.25">
      <c r="A91" s="120"/>
      <c r="B91" s="74"/>
      <c r="C91" s="11"/>
      <c r="D91" s="11"/>
      <c r="E91" s="151" t="s">
        <v>408</v>
      </c>
      <c r="F91" s="180" t="s">
        <v>390</v>
      </c>
      <c r="G91" s="74"/>
      <c r="H91" s="120"/>
      <c r="I91"/>
      <c r="J91" s="76"/>
      <c r="K91" s="110"/>
      <c r="L91" s="110"/>
      <c r="M91" s="110"/>
      <c r="N91" s="110"/>
      <c r="O91" s="110"/>
      <c r="P91" s="110"/>
      <c r="Q91" s="110"/>
      <c r="R91" s="110"/>
      <c r="S91" s="110"/>
      <c r="T91" s="110"/>
      <c r="U91" s="110"/>
      <c r="V91" s="110"/>
    </row>
    <row r="92" spans="1:23" s="162" customFormat="1" ht="20.100000000000001" customHeight="1" x14ac:dyDescent="0.25">
      <c r="A92" s="120"/>
      <c r="B92" s="74"/>
      <c r="C92" s="128" t="s">
        <v>116</v>
      </c>
      <c r="D92" s="129"/>
      <c r="E92" s="130"/>
      <c r="F92" s="131"/>
      <c r="G92" s="74"/>
      <c r="H92" s="120"/>
      <c r="I92"/>
      <c r="J92" s="76"/>
      <c r="K92" s="120"/>
      <c r="O92" s="135"/>
      <c r="R92" s="135"/>
      <c r="S92" s="135"/>
      <c r="T92" s="135"/>
      <c r="U92" s="135"/>
      <c r="V92" s="135"/>
      <c r="W92" s="133"/>
    </row>
    <row r="93" spans="1:23" ht="45" customHeight="1" x14ac:dyDescent="0.3">
      <c r="A93" s="120"/>
      <c r="B93" s="74"/>
      <c r="C93" s="1"/>
      <c r="D93" s="144" t="s">
        <v>399</v>
      </c>
      <c r="E93" s="630"/>
      <c r="F93" s="666"/>
      <c r="G93" s="74"/>
      <c r="H93" s="120"/>
      <c r="I93"/>
      <c r="J93"/>
      <c r="K93" s="74"/>
      <c r="L93" s="71" t="s">
        <v>234</v>
      </c>
      <c r="M93" s="44"/>
      <c r="N93" s="45"/>
      <c r="O93" s="45"/>
      <c r="P93" s="85" t="s">
        <v>392</v>
      </c>
      <c r="Q93" s="44"/>
      <c r="R93" s="45"/>
      <c r="S93" s="45"/>
      <c r="T93" s="45"/>
      <c r="U93" s="45"/>
      <c r="V93" s="45"/>
    </row>
    <row r="94" spans="1:23" s="159" customFormat="1" ht="15.95" customHeight="1" x14ac:dyDescent="0.3">
      <c r="A94" s="121"/>
      <c r="B94" s="75"/>
      <c r="C94" s="18"/>
      <c r="D94" s="468" t="s">
        <v>726</v>
      </c>
      <c r="E94" s="631"/>
      <c r="F94" s="667"/>
      <c r="G94" s="75"/>
      <c r="H94" s="121"/>
      <c r="I94" s="35"/>
      <c r="J94" s="35"/>
      <c r="K94" s="75"/>
      <c r="L94" s="47"/>
      <c r="M94" s="47"/>
      <c r="N94" s="47"/>
      <c r="O94" s="63"/>
      <c r="P94" s="112"/>
      <c r="Q94" s="112"/>
      <c r="R94" s="47"/>
      <c r="S94" s="112"/>
      <c r="T94" s="112"/>
      <c r="U94" s="47"/>
      <c r="V94" s="47"/>
    </row>
    <row r="95" spans="1:23" ht="35.1" customHeight="1" x14ac:dyDescent="0.3">
      <c r="A95" s="120"/>
      <c r="B95" s="74"/>
      <c r="C95" s="1"/>
      <c r="D95" s="141" t="s">
        <v>91</v>
      </c>
      <c r="E95" s="676"/>
      <c r="F95" s="677"/>
      <c r="G95" s="74"/>
      <c r="H95" s="120"/>
      <c r="I95"/>
      <c r="J95"/>
      <c r="K95" s="74"/>
      <c r="L95" s="43" t="s">
        <v>196</v>
      </c>
      <c r="M95" s="54" t="str">
        <f>IF(ISBLANK(E98),"",VLOOKUP(E98,$L$4:$M$7,2,FALSE))</f>
        <v/>
      </c>
      <c r="N95" s="45"/>
      <c r="O95" s="45"/>
      <c r="P95" s="53" t="s">
        <v>226</v>
      </c>
      <c r="Q95" s="54">
        <f>IF(E98="Keine",IF(ISBLANK(F98),1,0),IF(F98&lt;&gt;"",1,0))</f>
        <v>0</v>
      </c>
      <c r="R95" s="45"/>
      <c r="S95" s="45"/>
      <c r="T95" s="53" t="s">
        <v>225</v>
      </c>
      <c r="U95" s="54">
        <f>COUNTA(E95:F97,E98:E104)</f>
        <v>0</v>
      </c>
      <c r="V95" s="45"/>
    </row>
    <row r="96" spans="1:23" ht="23.45" customHeight="1" x14ac:dyDescent="0.3">
      <c r="A96" s="120"/>
      <c r="B96" s="74"/>
      <c r="C96" s="1"/>
      <c r="D96" s="141" t="s">
        <v>38</v>
      </c>
      <c r="E96" s="661"/>
      <c r="F96" s="662"/>
      <c r="G96" s="74"/>
      <c r="H96" s="120"/>
      <c r="I96"/>
      <c r="J96"/>
      <c r="K96" s="74"/>
      <c r="L96" s="639" t="s">
        <v>197</v>
      </c>
      <c r="M96" s="637" t="str">
        <f>IF(ISBLANK(E99),"",VLOOKUP(E99,$L$4:$M$7,2,FALSE))</f>
        <v/>
      </c>
      <c r="N96" s="640" t="s">
        <v>227</v>
      </c>
      <c r="O96" s="641"/>
      <c r="P96" s="642"/>
      <c r="Q96" s="637">
        <f>IF(E99="Keine",IF(ISBLANK(F99),1,0),IF(F99&lt;&gt;"",1,0))</f>
        <v>0</v>
      </c>
      <c r="R96" s="45"/>
      <c r="S96" s="45"/>
      <c r="T96" s="53" t="s">
        <v>391</v>
      </c>
      <c r="U96" s="54">
        <f>SUM(Q95:Q101)</f>
        <v>0</v>
      </c>
      <c r="V96" s="45"/>
    </row>
    <row r="97" spans="1:23" s="159" customFormat="1" ht="30" x14ac:dyDescent="0.3">
      <c r="A97" s="121"/>
      <c r="B97" s="75"/>
      <c r="C97" s="18"/>
      <c r="D97" s="468" t="s">
        <v>725</v>
      </c>
      <c r="E97" s="663"/>
      <c r="F97" s="664"/>
      <c r="G97" s="75"/>
      <c r="H97" s="121"/>
      <c r="I97" s="35"/>
      <c r="J97" s="35"/>
      <c r="K97" s="75"/>
      <c r="L97" s="639"/>
      <c r="M97" s="638"/>
      <c r="N97" s="640"/>
      <c r="O97" s="641"/>
      <c r="P97" s="642"/>
      <c r="Q97" s="638"/>
      <c r="R97" s="45"/>
      <c r="S97" s="45"/>
      <c r="T97" s="45"/>
      <c r="U97" s="45"/>
      <c r="V97" s="47"/>
    </row>
    <row r="98" spans="1:23" ht="45" customHeight="1" x14ac:dyDescent="0.3">
      <c r="A98" s="120"/>
      <c r="B98" s="74"/>
      <c r="C98" s="1"/>
      <c r="D98" s="141" t="s">
        <v>409</v>
      </c>
      <c r="E98" s="366"/>
      <c r="F98" s="215"/>
      <c r="G98" s="74"/>
      <c r="H98" s="120"/>
      <c r="I98"/>
      <c r="J98"/>
      <c r="K98" s="74"/>
      <c r="L98" s="43" t="s">
        <v>198</v>
      </c>
      <c r="M98" s="54" t="str">
        <f>IF(ISBLANK(E100),"",VLOOKUP(E100,$L$4:$M$7,2,FALSE))</f>
        <v/>
      </c>
      <c r="N98" s="45"/>
      <c r="O98" s="45"/>
      <c r="P98" s="53" t="s">
        <v>228</v>
      </c>
      <c r="Q98" s="54">
        <f>IF(E100="Keine",IF(ISBLANK(F100),1,0),IF(F100&lt;&gt;"",1,0))</f>
        <v>0</v>
      </c>
      <c r="R98" s="45"/>
      <c r="S98" s="45"/>
      <c r="T98" s="53" t="s">
        <v>235</v>
      </c>
      <c r="U98" s="54">
        <f>U96+U95</f>
        <v>0</v>
      </c>
      <c r="V98" s="45"/>
    </row>
    <row r="99" spans="1:23" ht="35.1" customHeight="1" x14ac:dyDescent="0.3">
      <c r="A99" s="120"/>
      <c r="B99" s="74"/>
      <c r="C99" s="1"/>
      <c r="D99" s="182" t="s">
        <v>405</v>
      </c>
      <c r="E99" s="222"/>
      <c r="F99" s="215"/>
      <c r="G99" s="74"/>
      <c r="H99" s="120"/>
      <c r="I99"/>
      <c r="J99"/>
      <c r="K99" s="74"/>
      <c r="L99" s="43" t="s">
        <v>199</v>
      </c>
      <c r="M99" s="54" t="str">
        <f>IF(ISBLANK(E101),"",VLOOKUP(E101,$L$4:$M$7,2,FALSE))</f>
        <v/>
      </c>
      <c r="N99" s="45"/>
      <c r="O99" s="45"/>
      <c r="P99" s="53" t="s">
        <v>229</v>
      </c>
      <c r="Q99" s="54">
        <f>IF(E101="Keine",IF(ISBLANK(F101),1,0),IF(F101&lt;&gt;"",1,0))</f>
        <v>0</v>
      </c>
      <c r="R99" s="45"/>
      <c r="S99" s="45"/>
      <c r="T99" s="53" t="s">
        <v>241</v>
      </c>
      <c r="U99" s="54">
        <f>IF(AND(E93="",U98&gt;0),1,0)</f>
        <v>0</v>
      </c>
      <c r="V99" s="45"/>
    </row>
    <row r="100" spans="1:23" ht="35.1" customHeight="1" x14ac:dyDescent="0.3">
      <c r="A100" s="120"/>
      <c r="B100" s="74"/>
      <c r="C100" s="1"/>
      <c r="D100" s="142" t="s">
        <v>406</v>
      </c>
      <c r="E100" s="214"/>
      <c r="F100" s="215"/>
      <c r="G100" s="74"/>
      <c r="H100" s="120"/>
      <c r="I100"/>
      <c r="J100"/>
      <c r="K100" s="74"/>
      <c r="L100" s="43" t="s">
        <v>200</v>
      </c>
      <c r="M100" s="54" t="str">
        <f>IF(ISBLANK(E102),"",VLOOKUP(E102,$L$4:$M$7,2,FALSE))</f>
        <v/>
      </c>
      <c r="N100" s="45"/>
      <c r="O100" s="45"/>
      <c r="P100" s="53" t="s">
        <v>230</v>
      </c>
      <c r="Q100" s="54">
        <f>IF(E102="Keine",IF(ISBLANK(F102),1,0),IF(F102&lt;&gt;"",1,0))</f>
        <v>0</v>
      </c>
      <c r="R100" s="45"/>
      <c r="S100" s="45"/>
      <c r="T100" s="53" t="s">
        <v>236</v>
      </c>
      <c r="U100" s="54">
        <f>IF(AND(E93="Nein",U98&gt;0),1,0)</f>
        <v>0</v>
      </c>
      <c r="V100" s="45"/>
    </row>
    <row r="101" spans="1:23" ht="45" customHeight="1" x14ac:dyDescent="0.3">
      <c r="A101" s="120"/>
      <c r="B101" s="74"/>
      <c r="C101" s="1"/>
      <c r="D101" s="142" t="s">
        <v>410</v>
      </c>
      <c r="E101" s="214"/>
      <c r="F101" s="215"/>
      <c r="G101" s="74"/>
      <c r="H101" s="120"/>
      <c r="I101"/>
      <c r="J101"/>
      <c r="K101" s="74"/>
      <c r="L101" s="45"/>
      <c r="M101" s="44"/>
      <c r="N101" s="45"/>
      <c r="O101" s="45"/>
      <c r="P101" s="53" t="s">
        <v>231</v>
      </c>
      <c r="Q101" s="54">
        <f>IF(E103="Nein",IF(ISBLANK(F103),1,0),IF(F103&lt;&gt;"",1,0))</f>
        <v>0</v>
      </c>
      <c r="R101" s="45"/>
      <c r="S101" s="45"/>
      <c r="T101" s="53" t="s">
        <v>237</v>
      </c>
      <c r="U101" s="54">
        <f>IF(AND(E93="Ja",U98&lt;&gt;14),1,0)</f>
        <v>0</v>
      </c>
      <c r="V101" s="45"/>
    </row>
    <row r="102" spans="1:23" ht="60" customHeight="1" x14ac:dyDescent="0.3">
      <c r="A102" s="120"/>
      <c r="B102" s="74"/>
      <c r="C102" s="1"/>
      <c r="D102" s="177" t="s">
        <v>407</v>
      </c>
      <c r="E102" s="216"/>
      <c r="F102" s="217"/>
      <c r="G102" s="74"/>
      <c r="H102" s="120"/>
      <c r="I102"/>
      <c r="J102"/>
      <c r="K102" s="74"/>
      <c r="L102" s="84" t="s">
        <v>232</v>
      </c>
      <c r="M102" s="82">
        <f>MAX(M95:M100)</f>
        <v>0</v>
      </c>
      <c r="N102" s="45"/>
      <c r="O102" s="45"/>
      <c r="P102" s="45"/>
      <c r="Q102" s="44"/>
      <c r="R102" s="45"/>
      <c r="S102" s="45"/>
      <c r="T102" s="53" t="s">
        <v>238</v>
      </c>
      <c r="U102" s="54">
        <f>SUM(U99:U101)</f>
        <v>0</v>
      </c>
      <c r="V102" s="45"/>
    </row>
    <row r="103" spans="1:23" ht="45" customHeight="1" x14ac:dyDescent="0.3">
      <c r="A103" s="120"/>
      <c r="B103" s="74"/>
      <c r="C103" s="1"/>
      <c r="D103" s="12" t="s">
        <v>183</v>
      </c>
      <c r="E103" s="694"/>
      <c r="F103" s="670"/>
      <c r="G103" s="74"/>
      <c r="H103" s="120"/>
      <c r="I103"/>
      <c r="J103"/>
      <c r="K103" s="74"/>
      <c r="L103" s="83" t="s">
        <v>233</v>
      </c>
      <c r="M103" s="82">
        <f>IF(E103="Ja",M102-1,M102)</f>
        <v>0</v>
      </c>
      <c r="N103" s="45"/>
      <c r="O103" s="45"/>
      <c r="P103" s="45"/>
      <c r="Q103" s="44"/>
      <c r="R103" s="45"/>
      <c r="S103" s="45"/>
      <c r="T103" s="53" t="s">
        <v>240</v>
      </c>
      <c r="U103" s="54">
        <f>IF(AND(E93="",U98=0),1,0)</f>
        <v>1</v>
      </c>
      <c r="V103" s="45"/>
    </row>
    <row r="104" spans="1:23" s="159" customFormat="1" ht="15.95" customHeight="1" thickBot="1" x14ac:dyDescent="0.35">
      <c r="A104" s="121"/>
      <c r="B104" s="75"/>
      <c r="C104" s="18"/>
      <c r="D104" s="469" t="s">
        <v>727</v>
      </c>
      <c r="E104" s="669"/>
      <c r="F104" s="671"/>
      <c r="G104" s="75"/>
      <c r="H104" s="121"/>
      <c r="I104" s="35"/>
      <c r="J104" s="35"/>
      <c r="K104" s="75"/>
      <c r="L104" s="71" t="s">
        <v>195</v>
      </c>
      <c r="M104" s="82" t="str">
        <f>IF(E93="Ja",VLOOKUP(M103,$M$4:$N$8,2,FALSE),"Niedrig")</f>
        <v>Niedrig</v>
      </c>
      <c r="N104" s="47"/>
      <c r="O104" s="47"/>
      <c r="P104" s="112"/>
      <c r="Q104" s="112"/>
      <c r="R104" s="47"/>
      <c r="S104" s="47"/>
      <c r="T104" s="47"/>
      <c r="U104" s="47"/>
      <c r="V104" s="47"/>
    </row>
    <row r="105" spans="1:23" ht="12.95" customHeight="1" x14ac:dyDescent="0.3">
      <c r="B105" s="74"/>
      <c r="C105" s="1"/>
      <c r="D105" s="99"/>
      <c r="E105" s="34"/>
      <c r="F105" s="34"/>
      <c r="G105" s="74"/>
      <c r="I105"/>
      <c r="J105"/>
      <c r="K105" s="86"/>
      <c r="L105" s="45"/>
      <c r="M105" s="44"/>
      <c r="N105" s="45"/>
      <c r="O105" s="45"/>
      <c r="P105" s="45"/>
      <c r="Q105" s="44"/>
      <c r="R105" s="45"/>
      <c r="S105" s="45"/>
      <c r="T105" s="45"/>
      <c r="U105" s="45"/>
      <c r="V105" s="45"/>
    </row>
    <row r="106" spans="1:23" s="202" customFormat="1" ht="20.100000000000001" customHeight="1" x14ac:dyDescent="0.25">
      <c r="A106" s="116"/>
      <c r="B106" s="74"/>
      <c r="C106" s="128" t="s">
        <v>93</v>
      </c>
      <c r="D106" s="132"/>
      <c r="E106" s="130"/>
      <c r="F106" s="161"/>
      <c r="G106" s="74"/>
      <c r="H106" s="116"/>
      <c r="I106"/>
      <c r="J106"/>
      <c r="K106" s="120"/>
      <c r="L106" s="162"/>
      <c r="M106" s="162"/>
      <c r="N106" s="162"/>
      <c r="O106" s="135"/>
      <c r="P106" s="162"/>
      <c r="Q106" s="162"/>
      <c r="R106" s="135"/>
      <c r="S106" s="135"/>
      <c r="T106" s="135"/>
      <c r="U106" s="135"/>
      <c r="V106" s="135"/>
      <c r="W106" s="160"/>
    </row>
    <row r="107" spans="1:23" ht="31.5" customHeight="1" x14ac:dyDescent="0.3">
      <c r="A107" s="120"/>
      <c r="B107" s="74"/>
      <c r="C107" s="1"/>
      <c r="D107" s="12" t="s">
        <v>420</v>
      </c>
      <c r="E107" s="603"/>
      <c r="F107" s="609"/>
      <c r="G107" s="74"/>
      <c r="H107" s="120"/>
      <c r="I107"/>
      <c r="J107"/>
      <c r="K107" s="88"/>
      <c r="L107" s="69" t="s">
        <v>270</v>
      </c>
      <c r="M107" s="107">
        <v>1</v>
      </c>
      <c r="N107" s="88"/>
      <c r="O107" s="88"/>
      <c r="P107" s="69" t="s">
        <v>279</v>
      </c>
      <c r="Q107" s="69" t="s">
        <v>90</v>
      </c>
      <c r="R107" s="88"/>
      <c r="S107" s="88"/>
      <c r="T107" s="88"/>
      <c r="U107" s="88"/>
      <c r="V107" s="88"/>
    </row>
    <row r="108" spans="1:23" s="159" customFormat="1" ht="30" x14ac:dyDescent="0.3">
      <c r="A108" s="121"/>
      <c r="B108" s="75"/>
      <c r="C108" s="18"/>
      <c r="D108" s="466" t="s">
        <v>725</v>
      </c>
      <c r="E108" s="629"/>
      <c r="F108" s="610"/>
      <c r="G108" s="75"/>
      <c r="H108" s="121"/>
      <c r="I108" s="35"/>
      <c r="J108" s="35"/>
      <c r="K108" s="112"/>
      <c r="L108" s="69" t="s">
        <v>271</v>
      </c>
      <c r="M108" s="107">
        <v>1</v>
      </c>
      <c r="N108" s="112"/>
      <c r="O108" s="88"/>
      <c r="P108" s="69" t="s">
        <v>280</v>
      </c>
      <c r="Q108" s="69" t="s">
        <v>90</v>
      </c>
      <c r="R108" s="112"/>
      <c r="S108" s="112"/>
      <c r="T108" s="113" t="s">
        <v>368</v>
      </c>
      <c r="U108" s="54">
        <f>IF(OR($E$107="Ja",$E$107=""),IF(E109="",1,0),IF(E109&lt;&gt;"",1,0))</f>
        <v>1</v>
      </c>
      <c r="V108" s="112"/>
    </row>
    <row r="109" spans="1:23" ht="43.5" customHeight="1" x14ac:dyDescent="0.3">
      <c r="B109" s="74"/>
      <c r="C109" s="1"/>
      <c r="D109" s="12" t="s">
        <v>159</v>
      </c>
      <c r="E109" s="603"/>
      <c r="F109" s="658"/>
      <c r="G109" s="74"/>
      <c r="I109"/>
      <c r="J109"/>
      <c r="K109" s="88"/>
      <c r="L109" s="69" t="s">
        <v>272</v>
      </c>
      <c r="M109" s="107">
        <v>2</v>
      </c>
      <c r="N109" s="88"/>
      <c r="O109" s="88"/>
      <c r="P109" s="69" t="s">
        <v>281</v>
      </c>
      <c r="Q109" s="69" t="s">
        <v>193</v>
      </c>
      <c r="R109" s="88"/>
      <c r="S109" s="88"/>
      <c r="T109" s="88"/>
      <c r="U109" s="88"/>
      <c r="V109" s="88"/>
    </row>
    <row r="110" spans="1:23" s="159" customFormat="1" ht="15.95" customHeight="1" x14ac:dyDescent="0.3">
      <c r="B110" s="75"/>
      <c r="C110" s="18"/>
      <c r="D110" s="468" t="s">
        <v>83</v>
      </c>
      <c r="E110" s="603"/>
      <c r="F110" s="659"/>
      <c r="G110" s="75"/>
      <c r="I110" s="35"/>
      <c r="J110" s="35"/>
      <c r="K110" s="112"/>
      <c r="L110" s="69" t="s">
        <v>273</v>
      </c>
      <c r="M110" s="107">
        <v>2</v>
      </c>
      <c r="N110" s="112"/>
      <c r="O110" s="88"/>
      <c r="P110" s="69" t="s">
        <v>282</v>
      </c>
      <c r="Q110" s="69" t="s">
        <v>90</v>
      </c>
      <c r="R110" s="112"/>
      <c r="S110" s="112"/>
      <c r="T110" s="113" t="s">
        <v>369</v>
      </c>
      <c r="U110" s="54">
        <f>IF(OR($E$107="Ja",$E$107=""),IF(E115="",1,0),IF(E115&lt;&gt;"",1,0))</f>
        <v>1</v>
      </c>
      <c r="V110" s="112"/>
    </row>
    <row r="111" spans="1:23" s="159" customFormat="1" ht="87" customHeight="1" thickBot="1" x14ac:dyDescent="0.35">
      <c r="B111" s="75"/>
      <c r="C111" s="18"/>
      <c r="D111" s="477" t="s">
        <v>171</v>
      </c>
      <c r="E111" s="604"/>
      <c r="F111" s="660"/>
      <c r="G111" s="75"/>
      <c r="I111" s="35"/>
      <c r="J111" s="35"/>
      <c r="K111" s="112"/>
      <c r="L111" s="69" t="s">
        <v>274</v>
      </c>
      <c r="M111" s="107">
        <v>2</v>
      </c>
      <c r="N111" s="112"/>
      <c r="O111" s="88"/>
      <c r="P111" s="69" t="s">
        <v>283</v>
      </c>
      <c r="Q111" s="69" t="s">
        <v>193</v>
      </c>
      <c r="R111" s="112"/>
      <c r="S111" s="112"/>
      <c r="T111" s="112"/>
      <c r="U111" s="112"/>
      <c r="V111" s="112"/>
    </row>
    <row r="112" spans="1:23" ht="12.95" customHeight="1" x14ac:dyDescent="0.3">
      <c r="B112" s="74"/>
      <c r="C112" s="1"/>
      <c r="D112" s="12"/>
      <c r="E112" s="30"/>
      <c r="F112" s="108"/>
      <c r="G112" s="74"/>
      <c r="I112"/>
      <c r="J112"/>
      <c r="K112" s="88"/>
      <c r="L112" s="69" t="s">
        <v>275</v>
      </c>
      <c r="M112" s="107">
        <v>3</v>
      </c>
      <c r="N112" s="88"/>
      <c r="O112" s="88"/>
      <c r="P112" s="69" t="s">
        <v>284</v>
      </c>
      <c r="Q112" s="69" t="s">
        <v>192</v>
      </c>
      <c r="R112" s="88"/>
      <c r="S112" s="88"/>
      <c r="T112" s="113" t="s">
        <v>372</v>
      </c>
      <c r="U112" s="54">
        <f>IF(M117&gt;=2036,1,0)</f>
        <v>0</v>
      </c>
      <c r="V112" s="88"/>
    </row>
    <row r="113" spans="1:23" s="202" customFormat="1" ht="20.100000000000001" customHeight="1" x14ac:dyDescent="0.25">
      <c r="A113" s="116"/>
      <c r="B113" s="74"/>
      <c r="C113" s="128" t="s">
        <v>92</v>
      </c>
      <c r="D113" s="132"/>
      <c r="E113" s="130"/>
      <c r="F113" s="161"/>
      <c r="G113" s="74"/>
      <c r="H113" s="116"/>
      <c r="I113"/>
      <c r="J113"/>
      <c r="K113" s="88"/>
      <c r="L113" s="69" t="s">
        <v>276</v>
      </c>
      <c r="M113" s="107">
        <v>3</v>
      </c>
      <c r="N113" s="88"/>
      <c r="O113" s="88"/>
      <c r="P113" s="69" t="s">
        <v>285</v>
      </c>
      <c r="Q113" s="69" t="s">
        <v>193</v>
      </c>
      <c r="R113" s="88"/>
      <c r="S113" s="88"/>
      <c r="T113" s="113" t="s">
        <v>371</v>
      </c>
      <c r="U113" s="54">
        <f>IF(OR($E$107="Ja",$E$107=""),IF(E116="",1,0),IF(AND(U112=1,E116&lt;&gt;""),1,(IF(AND(U112=0,E116=""),1,0))))</f>
        <v>1</v>
      </c>
      <c r="V113" s="88"/>
      <c r="W113" s="160"/>
    </row>
    <row r="114" spans="1:23" ht="75" x14ac:dyDescent="0.3">
      <c r="B114" s="74"/>
      <c r="C114" s="1"/>
      <c r="D114" s="183" t="s">
        <v>429</v>
      </c>
      <c r="E114" s="691" t="s">
        <v>432</v>
      </c>
      <c r="F114" s="692"/>
      <c r="G114" s="74"/>
      <c r="I114"/>
      <c r="J114"/>
      <c r="K114" s="88"/>
      <c r="L114" s="227" t="s">
        <v>277</v>
      </c>
      <c r="M114" s="82" t="e">
        <f>VLOOKUP(E109,L107:M113,2,FALSE)</f>
        <v>#N/A</v>
      </c>
      <c r="N114" s="88"/>
      <c r="O114" s="88"/>
      <c r="P114" s="69" t="s">
        <v>286</v>
      </c>
      <c r="Q114" s="69" t="s">
        <v>192</v>
      </c>
      <c r="R114" s="88"/>
      <c r="S114" s="88"/>
      <c r="T114" s="88"/>
      <c r="U114" s="96"/>
      <c r="V114" s="88"/>
    </row>
    <row r="115" spans="1:23" ht="24.95" customHeight="1" x14ac:dyDescent="0.3">
      <c r="B115" s="74"/>
      <c r="C115" s="1"/>
      <c r="D115" s="152" t="s">
        <v>14</v>
      </c>
      <c r="E115" s="203"/>
      <c r="F115" s="223"/>
      <c r="G115" s="74"/>
      <c r="I115"/>
      <c r="J115"/>
      <c r="K115" s="88"/>
      <c r="L115" s="113" t="s">
        <v>247</v>
      </c>
      <c r="M115" s="54">
        <f>YEAR('3 Vorhaben'!H17)</f>
        <v>1900</v>
      </c>
      <c r="N115" s="88"/>
      <c r="O115" s="88"/>
      <c r="P115" s="69" t="s">
        <v>287</v>
      </c>
      <c r="Q115" s="69" t="s">
        <v>192</v>
      </c>
      <c r="R115" s="88"/>
      <c r="S115" s="88"/>
      <c r="T115" s="113" t="s">
        <v>373</v>
      </c>
      <c r="U115" s="54">
        <f>IF(M117&gt;=2071,1,0)</f>
        <v>0</v>
      </c>
      <c r="V115" s="88"/>
    </row>
    <row r="116" spans="1:23" ht="24.95" customHeight="1" x14ac:dyDescent="0.3">
      <c r="B116" s="74"/>
      <c r="C116" s="1"/>
      <c r="D116" s="181" t="s">
        <v>15</v>
      </c>
      <c r="E116" s="224"/>
      <c r="F116" s="223"/>
      <c r="G116" s="74"/>
      <c r="I116"/>
      <c r="J116"/>
      <c r="K116" s="88"/>
      <c r="L116" s="113" t="s">
        <v>455</v>
      </c>
      <c r="M116" s="54">
        <f>'3 Vorhaben'!H16</f>
        <v>0</v>
      </c>
      <c r="N116" s="88"/>
      <c r="O116" s="88"/>
      <c r="P116" s="88"/>
      <c r="Q116" s="88"/>
      <c r="R116" s="88"/>
      <c r="S116" s="88"/>
      <c r="T116" s="113" t="s">
        <v>370</v>
      </c>
      <c r="U116" s="54">
        <f>IF(OR($E$107="Ja",$E$107=""),IF(E117="",1,0),IF(AND(U115=1,E117&lt;&gt;""),1,(IF(AND(U115=0,E117=""),1,0))))</f>
        <v>1</v>
      </c>
      <c r="V116" s="88"/>
    </row>
    <row r="117" spans="1:23" ht="24.95" customHeight="1" x14ac:dyDescent="0.3">
      <c r="B117" s="74"/>
      <c r="C117" s="1"/>
      <c r="D117" s="181" t="s">
        <v>16</v>
      </c>
      <c r="E117" s="224"/>
      <c r="F117" s="223"/>
      <c r="G117" s="74"/>
      <c r="I117"/>
      <c r="J117"/>
      <c r="K117" s="88"/>
      <c r="L117" s="113" t="s">
        <v>248</v>
      </c>
      <c r="M117" s="54">
        <f>M115+M116</f>
        <v>1900</v>
      </c>
      <c r="N117" s="88"/>
      <c r="O117" s="88"/>
      <c r="P117" s="88" t="s">
        <v>288</v>
      </c>
      <c r="Q117" s="230" t="e">
        <f>M114&amp;"_"&amp;M119</f>
        <v>#N/A</v>
      </c>
      <c r="R117" s="88"/>
      <c r="S117" s="88"/>
      <c r="T117" s="88"/>
      <c r="U117" s="88"/>
      <c r="V117" s="88"/>
    </row>
    <row r="118" spans="1:23" ht="15.95" customHeight="1" x14ac:dyDescent="0.3">
      <c r="B118" s="74"/>
      <c r="C118" s="1"/>
      <c r="D118" s="479" t="s">
        <v>245</v>
      </c>
      <c r="E118" s="695"/>
      <c r="F118" s="696"/>
      <c r="G118" s="74"/>
      <c r="I118"/>
      <c r="J118"/>
      <c r="K118" s="88"/>
      <c r="L118" s="88"/>
      <c r="M118" s="88"/>
      <c r="N118" s="88"/>
      <c r="O118" s="88"/>
      <c r="P118" s="225" t="s">
        <v>289</v>
      </c>
      <c r="Q118" s="230" t="e">
        <f>VLOOKUP(Q117,P107:Q115,2,FALSE)</f>
        <v>#N/A</v>
      </c>
      <c r="R118" s="88"/>
      <c r="S118" s="88"/>
      <c r="T118" s="88"/>
      <c r="U118" s="88"/>
      <c r="V118" s="88"/>
    </row>
    <row r="119" spans="1:23" ht="120.75" thickBot="1" x14ac:dyDescent="0.35">
      <c r="B119" s="74"/>
      <c r="C119" s="1"/>
      <c r="D119" s="480" t="s">
        <v>246</v>
      </c>
      <c r="E119" s="697"/>
      <c r="F119" s="698"/>
      <c r="G119" s="74"/>
      <c r="I119"/>
      <c r="J119"/>
      <c r="K119" s="88"/>
      <c r="L119" s="229" t="s">
        <v>278</v>
      </c>
      <c r="M119" s="230">
        <f>IF(E117&lt;&gt;"",E117,IF(E116&lt;&gt;"",E116,E115))</f>
        <v>0</v>
      </c>
      <c r="N119" s="88"/>
      <c r="O119" s="88"/>
      <c r="P119" s="225" t="s">
        <v>367</v>
      </c>
      <c r="Q119" s="230" t="e">
        <f>IF(E107="Ja","Niedrig",Q118)</f>
        <v>#N/A</v>
      </c>
      <c r="R119" s="88"/>
      <c r="S119" s="88"/>
      <c r="T119" s="226" t="s">
        <v>463</v>
      </c>
      <c r="U119" s="54">
        <f>IF(SUM(U108,U110,U113,U116)=4,1,0)</f>
        <v>1</v>
      </c>
      <c r="V119" s="88"/>
    </row>
    <row r="120" spans="1:23" ht="12.95" customHeight="1" x14ac:dyDescent="0.3">
      <c r="B120" s="74"/>
      <c r="C120" s="1"/>
      <c r="D120" s="150"/>
      <c r="E120" s="30"/>
      <c r="F120" s="108"/>
      <c r="G120" s="74"/>
      <c r="I120"/>
      <c r="J120"/>
      <c r="K120" s="88"/>
      <c r="L120" s="88"/>
      <c r="M120" s="88"/>
      <c r="N120" s="88"/>
      <c r="O120" s="88"/>
      <c r="P120" s="88"/>
      <c r="Q120" s="88"/>
      <c r="R120" s="88"/>
      <c r="S120" s="88"/>
      <c r="T120" s="88"/>
      <c r="U120" s="88"/>
      <c r="V120" s="88"/>
    </row>
    <row r="121" spans="1:23" s="202" customFormat="1" ht="20.100000000000001" customHeight="1" x14ac:dyDescent="0.25">
      <c r="A121" s="116"/>
      <c r="B121" s="109"/>
      <c r="C121" s="128" t="s">
        <v>99</v>
      </c>
      <c r="D121" s="132"/>
      <c r="E121" s="130"/>
      <c r="F121" s="131" t="s">
        <v>239</v>
      </c>
      <c r="G121" s="74"/>
      <c r="H121" s="116"/>
      <c r="I121" s="86"/>
      <c r="J121" s="86"/>
      <c r="K121" s="131"/>
      <c r="L121" s="131"/>
      <c r="M121" s="131"/>
      <c r="N121" s="131"/>
      <c r="O121" s="131"/>
      <c r="P121" s="131"/>
      <c r="Q121" s="131"/>
      <c r="R121" s="88"/>
      <c r="S121" s="88"/>
      <c r="T121" s="85" t="s">
        <v>458</v>
      </c>
      <c r="U121" s="82">
        <f>IF(E107="Ja",IF(ISBLANK(F107),0,1),1)</f>
        <v>1</v>
      </c>
      <c r="V121" s="88"/>
      <c r="W121" s="160"/>
    </row>
    <row r="122" spans="1:23" ht="30" customHeight="1" x14ac:dyDescent="0.3">
      <c r="A122" s="120"/>
      <c r="B122" s="74"/>
      <c r="C122" s="1"/>
      <c r="D122" s="176" t="s">
        <v>118</v>
      </c>
      <c r="E122" s="239" t="str">
        <f>IF(F122="ok",M104,"FEHLER")</f>
        <v>FEHLER</v>
      </c>
      <c r="F122" s="195" t="str">
        <f>IF(U103=1,"Keine Angaben!",(IF(U102&gt;0,"Sensitivitätsanalyse unvollständig oder fehlerhaft ausgefüllt. Bitte Eingaben überprüfen!","ok")))</f>
        <v>Keine Angaben!</v>
      </c>
      <c r="G122" s="74"/>
      <c r="H122" s="120"/>
      <c r="I122" s="74"/>
      <c r="J122" s="74"/>
      <c r="K122" s="74"/>
      <c r="L122" s="88"/>
      <c r="M122" s="88"/>
      <c r="N122" s="88"/>
      <c r="O122" s="88"/>
      <c r="P122" s="88"/>
      <c r="Q122" s="88"/>
      <c r="R122" s="88"/>
      <c r="S122" s="88"/>
      <c r="T122" s="85" t="s">
        <v>460</v>
      </c>
      <c r="U122" s="82">
        <f>IF(U121+U119=2,1,0)</f>
        <v>1</v>
      </c>
      <c r="V122" s="88"/>
    </row>
    <row r="123" spans="1:23" ht="30" customHeight="1" x14ac:dyDescent="0.3">
      <c r="A123" s="120"/>
      <c r="B123" s="74"/>
      <c r="C123" s="1"/>
      <c r="D123" s="142" t="s">
        <v>117</v>
      </c>
      <c r="E123" s="239" t="str">
        <f>IF(F123="ok",Q119,"FEHLER")</f>
        <v>FEHLER</v>
      </c>
      <c r="F123" s="197" t="str">
        <f>VLOOKUP(U128,$T$4:$V$9,2,FALSE)</f>
        <v>keine Angaben!</v>
      </c>
      <c r="G123" s="74"/>
      <c r="H123" s="120"/>
      <c r="I123" s="74"/>
      <c r="J123" s="74"/>
      <c r="K123" s="74"/>
      <c r="L123" s="45" t="s">
        <v>220</v>
      </c>
      <c r="M123" s="44"/>
      <c r="N123" s="45"/>
      <c r="O123" s="45"/>
      <c r="P123" s="77" t="str">
        <f>E122&amp;"_"&amp;E123</f>
        <v>FEHLER_FEHLER</v>
      </c>
      <c r="Q123" s="88"/>
      <c r="R123" s="88"/>
      <c r="S123" s="88"/>
      <c r="T123" s="88"/>
      <c r="U123" s="88"/>
      <c r="V123" s="88"/>
    </row>
    <row r="124" spans="1:23" ht="30" customHeight="1" x14ac:dyDescent="0.3">
      <c r="A124" s="120"/>
      <c r="B124" s="74"/>
      <c r="C124" s="1"/>
      <c r="D124" s="177" t="s">
        <v>119</v>
      </c>
      <c r="E124" s="239" t="str">
        <f>IF(AND(F122="ok",F123="ok"),P125,"FEHLER")</f>
        <v>FEHLER</v>
      </c>
      <c r="F124" s="197" t="str">
        <f>IF(AND(F122="ok",F123="ok"),"ok","Sensitivitäts- und/oder Expositionsanalyse fehlend oder fehlerhaft")</f>
        <v>Sensitivitäts- und/oder Expositionsanalyse fehlend oder fehlerhaft</v>
      </c>
      <c r="G124" s="74"/>
      <c r="H124" s="120"/>
      <c r="I124" s="74"/>
      <c r="J124" s="74"/>
      <c r="K124" s="74"/>
      <c r="L124" s="45"/>
      <c r="M124" s="44"/>
      <c r="N124" s="45"/>
      <c r="O124" s="45"/>
      <c r="P124" s="45"/>
      <c r="Q124" s="88"/>
      <c r="R124" s="88"/>
      <c r="S124" s="88"/>
      <c r="T124" s="53" t="s">
        <v>348</v>
      </c>
      <c r="U124" s="54">
        <f>IF(E107="",0,0)</f>
        <v>0</v>
      </c>
      <c r="V124" s="88"/>
    </row>
    <row r="125" spans="1:23" ht="16.5" customHeight="1" x14ac:dyDescent="0.3">
      <c r="A125" s="120"/>
      <c r="B125" s="74"/>
      <c r="C125" s="1"/>
      <c r="D125" s="12" t="s">
        <v>129</v>
      </c>
      <c r="E125" s="616" t="str">
        <f>IF(AND(F122="ok",F123="ok"),VLOOKUP(E124,$Q$4:$R$12,2,FALSE),"FEHLER")</f>
        <v>FEHLER</v>
      </c>
      <c r="F125" s="690" t="str">
        <f>IF(AND(F122="ok",F123="ok"),"ok","Sensitivitäts- und/oder Expositionsanalyse fehlend oder fehlerhaft")</f>
        <v>Sensitivitäts- und/oder Expositionsanalyse fehlend oder fehlerhaft</v>
      </c>
      <c r="G125" s="74"/>
      <c r="H125" s="120"/>
      <c r="I125" s="74"/>
      <c r="J125" s="74"/>
      <c r="K125" s="74"/>
      <c r="L125" s="45" t="s">
        <v>221</v>
      </c>
      <c r="M125" s="44"/>
      <c r="N125" s="45"/>
      <c r="O125" s="45"/>
      <c r="P125" s="77" t="e">
        <f>VLOOKUP(P123,$P$4:$R$12,2,FALSE)</f>
        <v>#N/A</v>
      </c>
      <c r="Q125" s="88"/>
      <c r="R125" s="88"/>
      <c r="S125" s="88"/>
      <c r="T125" s="53" t="s">
        <v>349</v>
      </c>
      <c r="U125" s="54">
        <f>IF(E107="Ja",1,0)</f>
        <v>0</v>
      </c>
      <c r="V125" s="88"/>
    </row>
    <row r="126" spans="1:23" ht="15.95" customHeight="1" thickBot="1" x14ac:dyDescent="0.35">
      <c r="B126" s="74"/>
      <c r="C126" s="1"/>
      <c r="D126" s="469" t="s">
        <v>724</v>
      </c>
      <c r="E126" s="617"/>
      <c r="F126" s="619"/>
      <c r="G126" s="74"/>
      <c r="I126" s="73"/>
      <c r="J126" s="73"/>
      <c r="K126" s="73"/>
      <c r="L126" s="45"/>
      <c r="M126" s="44"/>
      <c r="N126" s="45"/>
      <c r="O126" s="45"/>
      <c r="P126" s="45"/>
      <c r="Q126" s="88"/>
      <c r="R126" s="88"/>
      <c r="S126" s="88"/>
      <c r="T126" s="53" t="s">
        <v>350</v>
      </c>
      <c r="U126" s="54">
        <f>IF(OR(E107="Nein",E107="Unsicher"),2,0)</f>
        <v>0</v>
      </c>
      <c r="V126" s="88"/>
    </row>
    <row r="127" spans="1:23" x14ac:dyDescent="0.3">
      <c r="B127" s="74"/>
      <c r="C127" s="1"/>
      <c r="D127" s="1"/>
      <c r="E127" s="1"/>
      <c r="F127" s="1"/>
      <c r="G127" s="74"/>
      <c r="I127"/>
      <c r="J127"/>
      <c r="K127" s="88"/>
      <c r="L127" s="88"/>
      <c r="M127" s="88"/>
      <c r="N127" s="88"/>
      <c r="O127" s="88"/>
      <c r="P127" s="88"/>
      <c r="Q127" s="88"/>
      <c r="R127" s="88"/>
      <c r="S127" s="88"/>
      <c r="T127" s="85" t="s">
        <v>351</v>
      </c>
      <c r="U127" s="82">
        <f>MAX(U124:U126)</f>
        <v>0</v>
      </c>
      <c r="V127" s="88"/>
    </row>
    <row r="128" spans="1:23" x14ac:dyDescent="0.3">
      <c r="B128" s="74"/>
      <c r="C128" s="1"/>
      <c r="D128" s="15"/>
      <c r="E128" s="1"/>
      <c r="F128" s="19"/>
      <c r="G128" s="74"/>
      <c r="I128"/>
      <c r="J128"/>
      <c r="K128" s="88"/>
      <c r="L128" s="88"/>
      <c r="M128" s="88"/>
      <c r="N128" s="88"/>
      <c r="O128" s="88"/>
      <c r="P128" s="88"/>
      <c r="Q128" s="88"/>
      <c r="R128" s="88"/>
      <c r="S128" s="88"/>
      <c r="T128" s="85" t="s">
        <v>352</v>
      </c>
      <c r="U128" s="82" t="str">
        <f>U127&amp;"_"&amp;U122</f>
        <v>0_1</v>
      </c>
      <c r="V128" s="88"/>
    </row>
    <row r="129" spans="2:22" ht="21.6" customHeight="1" x14ac:dyDescent="0.4">
      <c r="B129" s="74"/>
      <c r="C129" s="73"/>
      <c r="D129" s="97"/>
      <c r="E129" s="73"/>
      <c r="F129" s="73"/>
      <c r="G129" s="74"/>
      <c r="I129"/>
      <c r="J129"/>
      <c r="K129" s="88"/>
      <c r="L129" s="88"/>
      <c r="M129" s="88"/>
      <c r="N129" s="88"/>
      <c r="O129" s="88"/>
      <c r="P129" s="88"/>
      <c r="Q129" s="88"/>
      <c r="R129" s="88"/>
      <c r="S129" s="88"/>
      <c r="T129" s="88"/>
      <c r="U129" s="88"/>
      <c r="V129" s="88"/>
    </row>
    <row r="130" spans="2:22" x14ac:dyDescent="0.3">
      <c r="K130" s="120"/>
      <c r="L130" s="162"/>
      <c r="M130" s="162"/>
      <c r="N130" s="162"/>
      <c r="O130" s="135"/>
      <c r="P130" s="162"/>
      <c r="Q130" s="162"/>
      <c r="R130" s="135"/>
      <c r="S130" s="135"/>
      <c r="T130" s="135"/>
      <c r="U130" s="135"/>
      <c r="V130" s="135"/>
    </row>
  </sheetData>
  <sheetProtection algorithmName="SHA-512" hashValue="K0j6vZ6fNCZN6vf3KUwrH+/7ZsExwYyUSM8d/yYybUm6DdKN7z+3EXNqrAkhMfzBsvm2x3MSPasLfmf2BHkjUA==" saltValue="t8MWS+slU3rk7T/CAG1/VQ==" spinCount="100000" sheet="1" formatRows="0" selectLockedCells="1"/>
  <customSheetViews>
    <customSheetView guid="{B942BA88-CC1B-45E5-B422-5C319DA20C7E}" scale="90" showGridLines="0" fitToPage="1" topLeftCell="A115">
      <selection activeCell="F109" sqref="F109:F111"/>
      <rowBreaks count="2" manualBreakCount="2">
        <brk id="51" min="1" max="6" man="1"/>
        <brk id="88" min="1" max="6" man="1"/>
      </rowBreaks>
      <pageMargins left="0.23622047244094491" right="0.23622047244094491" top="0.74803149606299213" bottom="0.74803149606299213" header="0.31496062992125984" footer="0.31496062992125984"/>
      <pageSetup paperSize="9" scale="59" fitToHeight="0" orientation="portrait" r:id="rId1"/>
    </customSheetView>
    <customSheetView guid="{27DF1E55-3C5C-4472-8EFF-775630CBF46E}" scale="90" showGridLines="0" fitToPage="1" topLeftCell="A115">
      <selection activeCell="F109" sqref="F109:F111"/>
      <rowBreaks count="2" manualBreakCount="2">
        <brk id="51" min="1" max="6" man="1"/>
        <brk id="88" min="1" max="6" man="1"/>
      </rowBreaks>
      <pageMargins left="0.23622047244094491" right="0.23622047244094491" top="0.74803149606299213" bottom="0.74803149606299213" header="0.31496062992125984" footer="0.31496062992125984"/>
      <pageSetup paperSize="9" scale="59" fitToHeight="0" orientation="portrait" r:id="rId2"/>
    </customSheetView>
  </customSheetViews>
  <mergeCells count="74">
    <mergeCell ref="D7:E7"/>
    <mergeCell ref="D8:E8"/>
    <mergeCell ref="D9:E9"/>
    <mergeCell ref="U9:V9"/>
    <mergeCell ref="U4:V4"/>
    <mergeCell ref="U5:V5"/>
    <mergeCell ref="U6:V6"/>
    <mergeCell ref="U7:V7"/>
    <mergeCell ref="U8:V8"/>
    <mergeCell ref="D5:F5"/>
    <mergeCell ref="E125:E126"/>
    <mergeCell ref="F125:F126"/>
    <mergeCell ref="L96:L97"/>
    <mergeCell ref="M96:M97"/>
    <mergeCell ref="N96:P97"/>
    <mergeCell ref="E103:E104"/>
    <mergeCell ref="F103:F104"/>
    <mergeCell ref="E109:E111"/>
    <mergeCell ref="F109:F111"/>
    <mergeCell ref="E107:E108"/>
    <mergeCell ref="F107:F108"/>
    <mergeCell ref="E118:F119"/>
    <mergeCell ref="E114:F114"/>
    <mergeCell ref="Q96:Q97"/>
    <mergeCell ref="E50:E51"/>
    <mergeCell ref="F50:F51"/>
    <mergeCell ref="E87:E88"/>
    <mergeCell ref="F87:F88"/>
    <mergeCell ref="E93:E94"/>
    <mergeCell ref="F93:F94"/>
    <mergeCell ref="E80:F80"/>
    <mergeCell ref="E66:E67"/>
    <mergeCell ref="F66:F67"/>
    <mergeCell ref="E70:E71"/>
    <mergeCell ref="F70:F71"/>
    <mergeCell ref="E96:F97"/>
    <mergeCell ref="E58:F58"/>
    <mergeCell ref="E95:F95"/>
    <mergeCell ref="L19:L20"/>
    <mergeCell ref="M19:M20"/>
    <mergeCell ref="N19:P20"/>
    <mergeCell ref="Q19:Q20"/>
    <mergeCell ref="L59:L60"/>
    <mergeCell ref="M59:M60"/>
    <mergeCell ref="N59:P60"/>
    <mergeCell ref="Q59:Q60"/>
    <mergeCell ref="O32:P32"/>
    <mergeCell ref="O33:P33"/>
    <mergeCell ref="O34:P34"/>
    <mergeCell ref="O36:P36"/>
    <mergeCell ref="O37:P37"/>
    <mergeCell ref="O39:P39"/>
    <mergeCell ref="E16:E17"/>
    <mergeCell ref="F16:F17"/>
    <mergeCell ref="E56:E57"/>
    <mergeCell ref="F56:F57"/>
    <mergeCell ref="E43:F43"/>
    <mergeCell ref="E26:E27"/>
    <mergeCell ref="F26:F27"/>
    <mergeCell ref="E30:E31"/>
    <mergeCell ref="F30:F31"/>
    <mergeCell ref="E32:E34"/>
    <mergeCell ref="F32:F34"/>
    <mergeCell ref="E19:F20"/>
    <mergeCell ref="E18:F18"/>
    <mergeCell ref="E35:E37"/>
    <mergeCell ref="F35:F37"/>
    <mergeCell ref="E38:E40"/>
    <mergeCell ref="F38:F40"/>
    <mergeCell ref="E72:E74"/>
    <mergeCell ref="F72:F74"/>
    <mergeCell ref="E75:E77"/>
    <mergeCell ref="F75:F77"/>
    <mergeCell ref="E59:F60"/>
  </mergeCells>
  <conditionalFormatting sqref="D116">
    <cfRule type="expression" dxfId="170" priority="325">
      <formula>$M$117&lt;2036</formula>
    </cfRule>
  </conditionalFormatting>
  <conditionalFormatting sqref="D117">
    <cfRule type="expression" dxfId="169" priority="322">
      <formula>$M$117&lt;=2071</formula>
    </cfRule>
  </conditionalFormatting>
  <conditionalFormatting sqref="E47:E49">
    <cfRule type="cellIs" dxfId="168" priority="25" operator="equal">
      <formula>"Niedrig"</formula>
    </cfRule>
    <cfRule type="cellIs" dxfId="167" priority="26" operator="equal">
      <formula>"Hoch"</formula>
    </cfRule>
    <cfRule type="cellIs" dxfId="166" priority="27" operator="equal">
      <formula>"Mittel"</formula>
    </cfRule>
  </conditionalFormatting>
  <conditionalFormatting sqref="E50">
    <cfRule type="cellIs" dxfId="165" priority="22" operator="equal">
      <formula>"kein Handlungsbedarf"</formula>
    </cfRule>
    <cfRule type="cellIs" dxfId="164" priority="23" operator="equal">
      <formula>"Detailanalyse notwendig"</formula>
    </cfRule>
    <cfRule type="cellIs" dxfId="163" priority="24" operator="equal">
      <formula>"Eigenvorsorge empfohlen"</formula>
    </cfRule>
  </conditionalFormatting>
  <conditionalFormatting sqref="E84:E86">
    <cfRule type="cellIs" dxfId="162" priority="16" operator="equal">
      <formula>"Niedrig"</formula>
    </cfRule>
    <cfRule type="cellIs" dxfId="161" priority="17" operator="equal">
      <formula>"Hoch"</formula>
    </cfRule>
    <cfRule type="cellIs" dxfId="160" priority="18" operator="equal">
      <formula>"Mittel"</formula>
    </cfRule>
  </conditionalFormatting>
  <conditionalFormatting sqref="E87">
    <cfRule type="cellIs" dxfId="159" priority="13" operator="equal">
      <formula>"kein Handlungsbedarf"</formula>
    </cfRule>
    <cfRule type="cellIs" dxfId="158" priority="14" operator="equal">
      <formula>"Detailanalyse notwendig"</formula>
    </cfRule>
    <cfRule type="cellIs" dxfId="157" priority="15" operator="equal">
      <formula>"Eigenvorsorge empfohlen"</formula>
    </cfRule>
  </conditionalFormatting>
  <conditionalFormatting sqref="E122:E124">
    <cfRule type="cellIs" dxfId="156" priority="7" operator="equal">
      <formula>"Niedrig"</formula>
    </cfRule>
    <cfRule type="cellIs" dxfId="155" priority="8" operator="equal">
      <formula>"Hoch"</formula>
    </cfRule>
    <cfRule type="cellIs" dxfId="154" priority="9" operator="equal">
      <formula>"Mittel"</formula>
    </cfRule>
  </conditionalFormatting>
  <conditionalFormatting sqref="E125">
    <cfRule type="cellIs" dxfId="153" priority="4" operator="equal">
      <formula>"kein Handlungsbedarf"</formula>
    </cfRule>
    <cfRule type="cellIs" dxfId="152" priority="5" operator="equal">
      <formula>"Detailanalyse notwendig"</formula>
    </cfRule>
    <cfRule type="cellIs" dxfId="151" priority="6" operator="equal">
      <formula>"Eigenvorsorge empfohlen"</formula>
    </cfRule>
  </conditionalFormatting>
  <conditionalFormatting sqref="E18:F20 E21:E27">
    <cfRule type="expression" dxfId="150" priority="90">
      <formula>OR($E$16="",$E$16="Nein")</formula>
    </cfRule>
  </conditionalFormatting>
  <conditionalFormatting sqref="E32:F32 E35:F35 E38:F38">
    <cfRule type="expression" dxfId="149" priority="117">
      <formula>OR($E$30="Ja",$E$30="")</formula>
    </cfRule>
  </conditionalFormatting>
  <conditionalFormatting sqref="E44:F44">
    <cfRule type="expression" dxfId="148" priority="70">
      <formula>OR($E$30="Ja",$E$30="")</formula>
    </cfRule>
  </conditionalFormatting>
  <conditionalFormatting sqref="E58:F60 E61:E67">
    <cfRule type="expression" dxfId="147" priority="80">
      <formula>OR($E$56="",$E$56="Nein")</formula>
    </cfRule>
  </conditionalFormatting>
  <conditionalFormatting sqref="E72:F72 E75:F75">
    <cfRule type="expression" dxfId="146" priority="114">
      <formula>OR($E$70="Ja",$E$70="")</formula>
    </cfRule>
  </conditionalFormatting>
  <conditionalFormatting sqref="E81:F81">
    <cfRule type="expression" dxfId="145" priority="68">
      <formula>OR($E$70="Ja",$E$70="")</formula>
    </cfRule>
  </conditionalFormatting>
  <conditionalFormatting sqref="E95:F97 E98:E104">
    <cfRule type="expression" dxfId="144" priority="75">
      <formula>OR($E$93="",$E$93="Nein")</formula>
    </cfRule>
  </conditionalFormatting>
  <conditionalFormatting sqref="E109:F111 E115:F117">
    <cfRule type="expression" dxfId="143" priority="33">
      <formula>OR($E$107="Ja",$E$107="")</formula>
    </cfRule>
  </conditionalFormatting>
  <conditionalFormatting sqref="E116:F116">
    <cfRule type="expression" dxfId="142" priority="320">
      <formula>$M$117&lt;2036</formula>
    </cfRule>
  </conditionalFormatting>
  <conditionalFormatting sqref="E117:F117">
    <cfRule type="expression" dxfId="141" priority="321">
      <formula>$M$117&lt;2071</formula>
    </cfRule>
  </conditionalFormatting>
  <conditionalFormatting sqref="F21:F27">
    <cfRule type="expression" dxfId="140" priority="86">
      <formula>$E$16="Ja"</formula>
    </cfRule>
    <cfRule type="expression" dxfId="139" priority="87">
      <formula>OR($E21="",$E21="Keine")</formula>
    </cfRule>
  </conditionalFormatting>
  <conditionalFormatting sqref="F26:F27">
    <cfRule type="expression" dxfId="138" priority="88">
      <formula>$E$26="Ja"</formula>
    </cfRule>
    <cfRule type="expression" dxfId="137" priority="89">
      <formula>$E$26="Nein"</formula>
    </cfRule>
  </conditionalFormatting>
  <conditionalFormatting sqref="F30:F31">
    <cfRule type="expression" dxfId="136" priority="3">
      <formula>E30="Ja"</formula>
    </cfRule>
  </conditionalFormatting>
  <conditionalFormatting sqref="F32:F40 F44">
    <cfRule type="expression" dxfId="135" priority="69">
      <formula>OR($E$30="Ja",$E$30="")</formula>
    </cfRule>
  </conditionalFormatting>
  <conditionalFormatting sqref="F61:F67">
    <cfRule type="expression" dxfId="134" priority="76">
      <formula>$E$56="Ja"</formula>
    </cfRule>
    <cfRule type="expression" dxfId="133" priority="77">
      <formula>OR($E61="",$E61="Keine")</formula>
    </cfRule>
  </conditionalFormatting>
  <conditionalFormatting sqref="F66:F67">
    <cfRule type="expression" dxfId="132" priority="78">
      <formula>$E$66="Ja"</formula>
    </cfRule>
    <cfRule type="expression" dxfId="131" priority="79">
      <formula>$E$66="Nein"</formula>
    </cfRule>
  </conditionalFormatting>
  <conditionalFormatting sqref="F70:F71">
    <cfRule type="expression" dxfId="130" priority="2">
      <formula>E70="Ja"</formula>
    </cfRule>
  </conditionalFormatting>
  <conditionalFormatting sqref="F72:F77 F81">
    <cfRule type="expression" dxfId="129" priority="39">
      <formula>OR($E$70="Ja",$E$70="")</formula>
    </cfRule>
  </conditionalFormatting>
  <conditionalFormatting sqref="F98:F104">
    <cfRule type="expression" dxfId="128" priority="71">
      <formula>$E$93="Ja"</formula>
    </cfRule>
    <cfRule type="expression" dxfId="127" priority="72">
      <formula>OR($E98="",$E98="Keine")</formula>
    </cfRule>
  </conditionalFormatting>
  <conditionalFormatting sqref="F103:F104">
    <cfRule type="expression" dxfId="126" priority="73">
      <formula>$E$103="Ja"</formula>
    </cfRule>
    <cfRule type="expression" dxfId="125" priority="74">
      <formula>$E$103="Nein"</formula>
    </cfRule>
  </conditionalFormatting>
  <conditionalFormatting sqref="F107:F108">
    <cfRule type="expression" dxfId="124" priority="1">
      <formula>E107="Ja"</formula>
    </cfRule>
  </conditionalFormatting>
  <conditionalFormatting sqref="F109:F111 F115:F117">
    <cfRule type="expression" dxfId="123" priority="32">
      <formula>OR($E$107="Ja",$E$107="")</formula>
    </cfRule>
  </conditionalFormatting>
  <conditionalFormatting sqref="F116">
    <cfRule type="expression" dxfId="122" priority="324">
      <formula>$M$117&lt;2036</formula>
    </cfRule>
  </conditionalFormatting>
  <conditionalFormatting sqref="F117">
    <cfRule type="expression" dxfId="121" priority="323">
      <formula>$M$117&lt;2071</formula>
    </cfRule>
  </conditionalFormatting>
  <dataValidations count="10">
    <dataValidation type="list" allowBlank="1" showInputMessage="1" showErrorMessage="1" sqref="E44 E81">
      <formula1>"wird geringer, bleibt gleich, wird größer,ungewiss"</formula1>
    </dataValidation>
    <dataValidation type="list" allowBlank="1" showInputMessage="1" showErrorMessage="1" sqref="E109">
      <formula1>"   &lt;= 5 Tage,5 - 7 Tage,7 - 10 Tage,10 - 15 Tage,15 - 20 Tage,20 - 25 Tage,&gt; 25 Tage"</formula1>
    </dataValidation>
    <dataValidation type="list" allowBlank="1" showInputMessage="1" showErrorMessage="1" sqref="E115:E117">
      <formula1>"wird geringer, bleibt gleich, wird größer"</formula1>
    </dataValidation>
    <dataValidation type="list" allowBlank="1" showInputMessage="1" showErrorMessage="1" sqref="E56 E75 E66 E16 E93 E32 E26 E103">
      <formula1>"Ja,Nein"</formula1>
    </dataValidation>
    <dataValidation type="list" allowBlank="1" showInputMessage="1" showErrorMessage="1" sqref="E99:E102 E21:E25 E61:E65">
      <formula1>"Hoch,Mittel,Niedrig,Keine"</formula1>
    </dataValidation>
    <dataValidation type="list" allowBlank="1" showInputMessage="1" showErrorMessage="1" sqref="E70 E30 E107">
      <formula1>"Ja,Nein,Unsicher"</formula1>
    </dataValidation>
    <dataValidation type="list" allowBlank="1" showInputMessage="1" showErrorMessage="1" sqref="E38">
      <formula1>"hohe Fließgeschwindigkeit,mittlere Fließgeschwindigkeit,geringe Fließgeschwindigkeit,keine Daten verfügbar"</formula1>
    </dataValidation>
    <dataValidation type="list" allowBlank="1" showInputMessage="1" showErrorMessage="1" sqref="E35">
      <mc:AlternateContent xmlns:x12ac="http://schemas.microsoft.com/office/spreadsheetml/2011/1/ac" xmlns:mc="http://schemas.openxmlformats.org/markup-compatibility/2006">
        <mc:Choice Requires="x12ac">
          <x12ac:list>"hohe Wassertiefe (&gt; 1,5 m)"," mittlere Wassertiefe (0,6 - 1,5 m)","geringe Wassertiefe (&lt; 0,6 m)",keine Daten verfügbar</x12ac:list>
        </mc:Choice>
        <mc:Fallback>
          <formula1>"hohe Wassertiefe (&gt; 1,5 m), mittlere Wassertiefe (0,6 - 1,5 m),geringe Wassertiefe (&lt; 0,6 m),keine Daten verfügbar"</formula1>
        </mc:Fallback>
      </mc:AlternateContent>
    </dataValidation>
    <dataValidation type="list" allowBlank="1" showInputMessage="1" showErrorMessage="1" sqref="E72:E74">
      <formula1>"hoch (über 25 %),mittel (5 - 25 %),gering (unter 5 %), keine Daten verfügbar"</formula1>
    </dataValidation>
    <dataValidation type="list" allowBlank="1" showInputMessage="1" showErrorMessage="1" sqref="E98">
      <formula1>"Hoch,Mittel,Niedrig,Keine"</formula1>
    </dataValidation>
  </dataValidations>
  <hyperlinks>
    <hyperlink ref="D33" r:id="rId3" display="WISA - Übersichtskarte Risikogebiete"/>
    <hyperlink ref="D36" r:id="rId4" display="WISA - Übersichtskarte Risikogebiete"/>
    <hyperlink ref="D110" r:id="rId5"/>
    <hyperlink ref="D39" r:id="rId6" display="WISA - Übersichtskarte Risikogebiete"/>
    <hyperlink ref="D73" r:id="rId7" display="WISA - Übersichtskarte Risikogebiete"/>
    <hyperlink ref="D76" r:id="rId8" display="WISA - Übersichtskarte Risikogebiete"/>
    <hyperlink ref="D17" location="Link_2.1_Hochwasser" display="siehe Definition der Naturgefahr [5.4 Glossar]"/>
    <hyperlink ref="D57" location="Link_2.2_Abfluss" display="siehe Definition der Naturgefahr [5 Glossar]"/>
    <hyperlink ref="D94" location="Link_2.3_Niederschlag" display="siehe Definition der Naturgefahr [5 Glossar]"/>
    <hyperlink ref="D51" location="Link_Ergebnis_KWA" display="nähere Infos unter [6 Ergebnis]"/>
    <hyperlink ref="D88" location="Link_Ergebnis_KWA" display="nähere Infos unter [6 Ergebnis]"/>
    <hyperlink ref="D126" location="Link_Ergebnis_KWA" display="nähere Infos unter [6 Ergebnis]"/>
    <hyperlink ref="D27" location="Link_2.1_Hochwasser_Maßnahmen" display="siehe beispielhafte Maßnahmen [5.4 Glossar]"/>
    <hyperlink ref="D67" location="Link_2.2_Abfluss_Maßnahmen" display="siehe beispielhafte Maßnahmen [5.4 Glossar]"/>
    <hyperlink ref="D104" location="Link_2.3_Niederschlag_Maßnahmen" display="siehe beispielhafte Maßnahmen [5.4 Glossar]"/>
    <hyperlink ref="D31" location="Link_2.1_Hochwasser_Risiken" display="siehe beispielhafte Gefährdungen/Risiken [5.4 Glossar]"/>
    <hyperlink ref="D71" location="Link_2.2_Abfluss_Risiken" display="siehe beispielhafte Gefährdungen/Risiken [5.4 Glossar]"/>
    <hyperlink ref="D108" location="Link_2.3_Niederschlag_Risiken" display="siehe beispielhafte Gefährdungen/Risiken [5 Glossar]"/>
    <hyperlink ref="D20" location="Link_2.1_Hochwasser_Risiken" display="siehe beispielhafte Gefährdungen/Risiken [5.4 Glossar]"/>
    <hyperlink ref="D60" location="Link_2.2_Abfluss_Risiken" display="siehe beispielhafte Gefährdungen/Risiken [5 Glossar]"/>
    <hyperlink ref="D97" location="Link_2.3_Niederschlag_Risiken" display="siehe beispielhafte Gefährdungen/Risiken [5 Glossar]"/>
    <hyperlink ref="D118" r:id="rId9" display="https://data.ccca.ac.at/group/615e0337-845f-4c33-afb7-aa966fb2f976?frequency=UNKNOWN"/>
  </hyperlinks>
  <pageMargins left="0.23622047244094491" right="0.23622047244094491" top="0.74803149606299213" bottom="0.74803149606299213" header="0.31496062992125984" footer="0.31496062992125984"/>
  <pageSetup paperSize="9" scale="59" fitToHeight="0" orientation="portrait" r:id="rId10"/>
  <rowBreaks count="2" manualBreakCount="2">
    <brk id="51" min="1" max="6" man="1"/>
    <brk id="8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8" tint="0.59999389629810485"/>
    <outlinePr summaryBelow="0" summaryRight="0"/>
    <pageSetUpPr fitToPage="1"/>
  </sheetPr>
  <dimension ref="A1:W231"/>
  <sheetViews>
    <sheetView showGridLines="0" topLeftCell="A181" zoomScale="85" zoomScaleNormal="85" workbookViewId="0">
      <selection activeCell="E16" sqref="E16:E17"/>
    </sheetView>
  </sheetViews>
  <sheetFormatPr baseColWidth="10" defaultColWidth="10.85546875" defaultRowHeight="16.5" x14ac:dyDescent="0.3"/>
  <cols>
    <col min="1" max="1" width="3.140625" style="114" customWidth="1"/>
    <col min="2" max="2" width="3.140625" style="119" customWidth="1"/>
    <col min="3" max="3" width="3.140625" style="160" customWidth="1"/>
    <col min="4" max="4" width="45.85546875" style="160" customWidth="1"/>
    <col min="5" max="5" width="26.140625" style="160" customWidth="1"/>
    <col min="6" max="6" width="84.42578125" style="160" customWidth="1"/>
    <col min="7" max="7" width="3.140625" style="119" customWidth="1"/>
    <col min="8" max="8" width="3.140625" style="114" customWidth="1"/>
    <col min="9" max="11" width="3.140625" style="160" hidden="1" customWidth="1"/>
    <col min="12" max="12" width="30.140625" style="160" hidden="1" customWidth="1"/>
    <col min="13" max="15" width="10.85546875" style="160" hidden="1" customWidth="1"/>
    <col min="16" max="16" width="25.85546875" style="160" hidden="1" customWidth="1"/>
    <col min="17" max="17" width="10.5703125" style="160" hidden="1" customWidth="1"/>
    <col min="18" max="18" width="27.140625" style="160" hidden="1" customWidth="1"/>
    <col min="19" max="21" width="10.85546875" style="160" hidden="1" customWidth="1"/>
    <col min="22" max="22" width="82.7109375" style="160" hidden="1" customWidth="1"/>
    <col min="23" max="16384" width="10.85546875" style="160"/>
  </cols>
  <sheetData>
    <row r="1" spans="1:23" s="114" customFormat="1" x14ac:dyDescent="0.3">
      <c r="I1" s="73"/>
      <c r="J1" s="73"/>
      <c r="K1" s="73"/>
      <c r="L1" s="73"/>
      <c r="M1" s="73"/>
      <c r="N1" s="73"/>
      <c r="O1" s="73"/>
      <c r="P1" s="73"/>
      <c r="Q1" s="73"/>
      <c r="R1" s="73"/>
      <c r="S1" s="73"/>
      <c r="T1" s="73"/>
      <c r="U1" s="73"/>
      <c r="V1" s="73"/>
    </row>
    <row r="2" spans="1:23" s="114" customFormat="1" x14ac:dyDescent="0.3">
      <c r="B2" s="1"/>
      <c r="C2" s="1"/>
      <c r="D2" s="1"/>
      <c r="E2" s="1"/>
      <c r="F2" s="1"/>
      <c r="G2" s="1"/>
      <c r="I2" s="73"/>
      <c r="J2" s="73"/>
      <c r="K2" s="73"/>
      <c r="L2" s="73"/>
      <c r="M2" s="73"/>
      <c r="N2" s="73"/>
      <c r="O2" s="73"/>
      <c r="P2" s="73"/>
      <c r="Q2" s="73"/>
      <c r="R2" s="73"/>
      <c r="S2" s="73"/>
      <c r="T2" s="73"/>
      <c r="U2" s="73"/>
      <c r="V2" s="73"/>
    </row>
    <row r="3" spans="1:23" s="114" customFormat="1" ht="21" x14ac:dyDescent="0.4">
      <c r="B3" s="1"/>
      <c r="C3" s="125" t="s">
        <v>10</v>
      </c>
      <c r="D3" s="1"/>
      <c r="E3" s="1"/>
      <c r="F3" s="1"/>
      <c r="G3" s="1"/>
      <c r="I3" s="73"/>
      <c r="J3" s="73"/>
      <c r="K3" s="73"/>
      <c r="L3" s="42" t="s">
        <v>201</v>
      </c>
      <c r="M3" s="41"/>
      <c r="N3" s="41"/>
      <c r="O3" s="36"/>
      <c r="P3" s="36" t="s">
        <v>210</v>
      </c>
      <c r="Q3" s="40"/>
      <c r="R3" s="36"/>
      <c r="S3" s="73"/>
      <c r="T3" s="73"/>
      <c r="U3" s="73"/>
      <c r="V3" s="73"/>
    </row>
    <row r="4" spans="1:23" s="114" customFormat="1" ht="18.600000000000001" customHeight="1" x14ac:dyDescent="0.3">
      <c r="B4" s="1"/>
      <c r="C4" s="1"/>
      <c r="D4" s="1"/>
      <c r="E4" s="1"/>
      <c r="F4" s="1"/>
      <c r="G4" s="1"/>
      <c r="I4" s="73"/>
      <c r="J4" s="73"/>
      <c r="K4" s="73"/>
      <c r="L4" s="58" t="s">
        <v>192</v>
      </c>
      <c r="M4" s="56">
        <v>3</v>
      </c>
      <c r="N4" s="55" t="s">
        <v>192</v>
      </c>
      <c r="O4" s="36"/>
      <c r="P4" s="67" t="s">
        <v>211</v>
      </c>
      <c r="Q4" s="78" t="s">
        <v>192</v>
      </c>
      <c r="R4" s="79" t="s">
        <v>224</v>
      </c>
      <c r="S4" s="73"/>
      <c r="T4" s="55" t="s">
        <v>343</v>
      </c>
      <c r="U4" s="650" t="s">
        <v>344</v>
      </c>
      <c r="V4" s="651"/>
    </row>
    <row r="5" spans="1:23" s="119" customFormat="1" ht="90" customHeight="1" x14ac:dyDescent="0.3">
      <c r="B5" s="4"/>
      <c r="C5" s="4"/>
      <c r="D5" s="613" t="s">
        <v>675</v>
      </c>
      <c r="E5" s="613"/>
      <c r="F5" s="613"/>
      <c r="G5" s="4"/>
      <c r="I5" s="72"/>
      <c r="J5" s="72"/>
      <c r="K5" s="72"/>
      <c r="L5" s="59" t="s">
        <v>193</v>
      </c>
      <c r="M5" s="57">
        <v>2</v>
      </c>
      <c r="N5" s="60" t="s">
        <v>193</v>
      </c>
      <c r="O5" s="39"/>
      <c r="P5" s="246" t="s">
        <v>212</v>
      </c>
      <c r="Q5" s="247" t="s">
        <v>192</v>
      </c>
      <c r="R5" s="59" t="s">
        <v>224</v>
      </c>
      <c r="S5" s="72"/>
      <c r="T5" s="55" t="s">
        <v>342</v>
      </c>
      <c r="U5" s="650" t="s">
        <v>356</v>
      </c>
      <c r="V5" s="651"/>
    </row>
    <row r="6" spans="1:23" s="119" customFormat="1" ht="16.5" customHeight="1" thickBot="1" x14ac:dyDescent="0.35">
      <c r="B6" s="4"/>
      <c r="C6" s="4"/>
      <c r="D6" s="29"/>
      <c r="E6" s="29"/>
      <c r="F6" s="29"/>
      <c r="G6" s="4"/>
      <c r="I6" s="72"/>
      <c r="J6" s="72"/>
      <c r="K6" s="72"/>
      <c r="L6" s="58" t="s">
        <v>90</v>
      </c>
      <c r="M6" s="56">
        <v>1</v>
      </c>
      <c r="N6" s="55" t="s">
        <v>90</v>
      </c>
      <c r="O6" s="39"/>
      <c r="P6" s="60" t="s">
        <v>213</v>
      </c>
      <c r="Q6" s="59" t="s">
        <v>193</v>
      </c>
      <c r="R6" s="59" t="s">
        <v>222</v>
      </c>
      <c r="S6" s="72"/>
      <c r="T6" s="55" t="s">
        <v>345</v>
      </c>
      <c r="U6" s="650" t="s">
        <v>344</v>
      </c>
      <c r="V6" s="651"/>
    </row>
    <row r="7" spans="1:23" s="119" customFormat="1" ht="21.95" customHeight="1" thickBot="1" x14ac:dyDescent="0.35">
      <c r="B7" s="4"/>
      <c r="C7" s="4"/>
      <c r="D7" s="624" t="s">
        <v>394</v>
      </c>
      <c r="E7" s="625"/>
      <c r="F7" s="28"/>
      <c r="G7" s="4"/>
      <c r="I7" s="72"/>
      <c r="J7" s="72"/>
      <c r="K7" s="72"/>
      <c r="L7" s="58" t="s">
        <v>194</v>
      </c>
      <c r="M7" s="56">
        <v>0</v>
      </c>
      <c r="N7" s="55" t="s">
        <v>90</v>
      </c>
      <c r="O7" s="61"/>
      <c r="P7" s="60" t="s">
        <v>214</v>
      </c>
      <c r="Q7" s="59" t="s">
        <v>192</v>
      </c>
      <c r="R7" s="59" t="s">
        <v>224</v>
      </c>
      <c r="S7" s="72"/>
      <c r="T7" s="55" t="s">
        <v>355</v>
      </c>
      <c r="U7" s="650" t="s">
        <v>244</v>
      </c>
      <c r="V7" s="651"/>
    </row>
    <row r="8" spans="1:23" s="119" customFormat="1" ht="21.95" customHeight="1" thickBot="1" x14ac:dyDescent="0.35">
      <c r="B8" s="4"/>
      <c r="C8" s="4"/>
      <c r="D8" s="622" t="s">
        <v>186</v>
      </c>
      <c r="E8" s="623"/>
      <c r="F8" s="28"/>
      <c r="G8" s="4"/>
      <c r="I8" s="72"/>
      <c r="J8" s="72"/>
      <c r="K8" s="72"/>
      <c r="L8" s="55"/>
      <c r="M8" s="56">
        <v>-1</v>
      </c>
      <c r="N8" s="55" t="s">
        <v>90</v>
      </c>
      <c r="O8" s="62"/>
      <c r="P8" s="60" t="s">
        <v>215</v>
      </c>
      <c r="Q8" s="59" t="s">
        <v>193</v>
      </c>
      <c r="R8" s="59" t="s">
        <v>222</v>
      </c>
      <c r="S8" s="72"/>
      <c r="T8" s="55" t="s">
        <v>346</v>
      </c>
      <c r="U8" s="650" t="s">
        <v>344</v>
      </c>
      <c r="V8" s="651"/>
    </row>
    <row r="9" spans="1:23" s="119" customFormat="1" ht="21.95" customHeight="1" thickBot="1" x14ac:dyDescent="0.35">
      <c r="B9" s="4"/>
      <c r="C9" s="4"/>
      <c r="D9" s="620" t="s">
        <v>393</v>
      </c>
      <c r="E9" s="621"/>
      <c r="F9" s="28"/>
      <c r="G9" s="4"/>
      <c r="I9" s="72"/>
      <c r="J9" s="72"/>
      <c r="K9" s="72"/>
      <c r="L9" s="36"/>
      <c r="M9" s="37"/>
      <c r="N9" s="36"/>
      <c r="O9" s="63"/>
      <c r="P9" s="60" t="s">
        <v>216</v>
      </c>
      <c r="Q9" s="59" t="s">
        <v>90</v>
      </c>
      <c r="R9" s="59" t="s">
        <v>223</v>
      </c>
      <c r="S9" s="72"/>
      <c r="T9" s="55" t="s">
        <v>347</v>
      </c>
      <c r="U9" s="650" t="s">
        <v>244</v>
      </c>
      <c r="V9" s="651"/>
    </row>
    <row r="10" spans="1:23" s="114" customFormat="1" ht="16.5" customHeight="1" x14ac:dyDescent="0.3">
      <c r="B10" s="1"/>
      <c r="C10" s="1"/>
      <c r="D10" s="1"/>
      <c r="E10" s="1"/>
      <c r="F10" s="1"/>
      <c r="G10" s="1"/>
      <c r="I10" s="73"/>
      <c r="J10" s="73"/>
      <c r="K10" s="73"/>
      <c r="L10" s="49"/>
      <c r="M10" s="50"/>
      <c r="N10" s="49"/>
      <c r="O10" s="62"/>
      <c r="P10" s="246" t="s">
        <v>217</v>
      </c>
      <c r="Q10" s="247" t="s">
        <v>193</v>
      </c>
      <c r="R10" s="59" t="s">
        <v>222</v>
      </c>
      <c r="S10" s="73"/>
      <c r="T10" s="73"/>
      <c r="U10" s="73"/>
      <c r="V10" s="73"/>
    </row>
    <row r="11" spans="1:23" s="116" customFormat="1" ht="30" customHeight="1" x14ac:dyDescent="0.25">
      <c r="B11" s="7"/>
      <c r="C11" s="252" t="s">
        <v>111</v>
      </c>
      <c r="D11" s="253"/>
      <c r="E11" s="253"/>
      <c r="F11" s="253"/>
      <c r="G11" s="7"/>
      <c r="I11" s="86"/>
      <c r="J11" s="86"/>
      <c r="K11" s="86"/>
      <c r="L11" s="69" t="s">
        <v>202</v>
      </c>
      <c r="M11" s="107">
        <v>1</v>
      </c>
      <c r="N11" s="69" t="s">
        <v>202</v>
      </c>
      <c r="O11" s="62"/>
      <c r="P11" s="246" t="s">
        <v>218</v>
      </c>
      <c r="Q11" s="247" t="s">
        <v>90</v>
      </c>
      <c r="R11" s="59" t="s">
        <v>223</v>
      </c>
      <c r="S11" s="86"/>
      <c r="T11" s="36"/>
      <c r="U11" s="36"/>
      <c r="V11" s="36"/>
    </row>
    <row r="12" spans="1:23" ht="14.45" customHeight="1" x14ac:dyDescent="0.3">
      <c r="B12" s="5"/>
      <c r="C12" s="1"/>
      <c r="D12" s="1"/>
      <c r="E12" s="1"/>
      <c r="F12" s="1"/>
      <c r="G12" s="5"/>
      <c r="I12"/>
      <c r="J12"/>
      <c r="K12"/>
      <c r="L12" s="55" t="s">
        <v>203</v>
      </c>
      <c r="M12" s="56">
        <v>0</v>
      </c>
      <c r="N12" s="55" t="s">
        <v>203</v>
      </c>
      <c r="O12" s="62"/>
      <c r="P12" s="248" t="s">
        <v>219</v>
      </c>
      <c r="Q12" s="249" t="s">
        <v>90</v>
      </c>
      <c r="R12" s="249" t="s">
        <v>223</v>
      </c>
      <c r="S12"/>
      <c r="T12" s="36"/>
      <c r="U12" s="36"/>
      <c r="V12" s="36"/>
    </row>
    <row r="13" spans="1:23" s="116" customFormat="1" ht="30" customHeight="1" x14ac:dyDescent="0.25">
      <c r="B13" s="7"/>
      <c r="C13" s="126"/>
      <c r="D13" s="126" t="s">
        <v>49</v>
      </c>
      <c r="E13" s="127"/>
      <c r="F13" s="127"/>
      <c r="G13" s="86"/>
      <c r="I13" s="86"/>
      <c r="J13" s="86"/>
      <c r="K13" s="86"/>
      <c r="L13" s="86"/>
      <c r="M13" s="86"/>
      <c r="N13" s="86"/>
      <c r="O13" s="64"/>
      <c r="P13" s="86"/>
      <c r="Q13" s="86"/>
      <c r="R13" s="36"/>
      <c r="S13" s="36"/>
      <c r="T13" s="36"/>
      <c r="U13" s="36"/>
      <c r="V13" s="36"/>
      <c r="W13" s="200"/>
    </row>
    <row r="14" spans="1:23" s="133" customFormat="1" x14ac:dyDescent="0.25">
      <c r="A14" s="120"/>
      <c r="B14" s="5"/>
      <c r="C14" s="11"/>
      <c r="D14" s="11"/>
      <c r="E14" s="151" t="s">
        <v>408</v>
      </c>
      <c r="F14" s="151" t="s">
        <v>390</v>
      </c>
      <c r="G14" s="5"/>
      <c r="H14" s="120"/>
      <c r="I14" s="76"/>
      <c r="J14" s="76"/>
      <c r="K14" s="76"/>
      <c r="L14" s="76"/>
      <c r="M14" s="76"/>
      <c r="N14" s="76"/>
      <c r="O14" s="76"/>
      <c r="P14" s="76"/>
      <c r="Q14" s="76"/>
      <c r="R14" s="76"/>
      <c r="S14" s="76"/>
      <c r="T14" s="36"/>
      <c r="U14" s="36"/>
      <c r="V14" s="36"/>
    </row>
    <row r="15" spans="1:23" s="162" customFormat="1" ht="20.100000000000001" customHeight="1" x14ac:dyDescent="0.25">
      <c r="A15" s="120"/>
      <c r="B15" s="5"/>
      <c r="C15" s="128" t="s">
        <v>116</v>
      </c>
      <c r="D15" s="129"/>
      <c r="E15" s="130"/>
      <c r="F15" s="131"/>
      <c r="G15" s="5"/>
      <c r="H15" s="120"/>
      <c r="I15" s="110"/>
      <c r="J15" s="110"/>
      <c r="K15" s="120"/>
      <c r="O15" s="135"/>
      <c r="R15" s="135"/>
      <c r="S15" s="135"/>
      <c r="T15" s="135"/>
      <c r="U15" s="135"/>
      <c r="V15" s="135"/>
    </row>
    <row r="16" spans="1:23" ht="46.5" customHeight="1" x14ac:dyDescent="0.3">
      <c r="A16" s="120"/>
      <c r="B16" s="5"/>
      <c r="C16" s="1"/>
      <c r="D16" s="12" t="s">
        <v>434</v>
      </c>
      <c r="E16" s="607"/>
      <c r="F16" s="666"/>
      <c r="G16" s="5"/>
      <c r="H16" s="120"/>
      <c r="I16"/>
      <c r="J16"/>
      <c r="K16" s="74"/>
      <c r="L16" s="71" t="s">
        <v>234</v>
      </c>
      <c r="M16" s="44"/>
      <c r="N16" s="45"/>
      <c r="O16" s="45"/>
      <c r="P16" s="85" t="s">
        <v>392</v>
      </c>
      <c r="Q16" s="44"/>
      <c r="R16" s="45"/>
      <c r="S16" s="45"/>
      <c r="T16" s="45"/>
      <c r="U16" s="48"/>
      <c r="V16" s="48"/>
    </row>
    <row r="17" spans="1:22" s="159" customFormat="1" ht="15.95" customHeight="1" x14ac:dyDescent="0.3">
      <c r="A17" s="121"/>
      <c r="B17" s="17"/>
      <c r="C17" s="18"/>
      <c r="D17" s="466" t="s">
        <v>726</v>
      </c>
      <c r="E17" s="608"/>
      <c r="F17" s="699"/>
      <c r="G17" s="17"/>
      <c r="H17" s="121"/>
      <c r="I17" s="35"/>
      <c r="J17" s="35"/>
      <c r="K17" s="75"/>
      <c r="L17" s="52"/>
      <c r="M17" s="52"/>
      <c r="N17" s="52"/>
      <c r="O17" s="66"/>
      <c r="P17" s="35"/>
      <c r="Q17" s="35"/>
      <c r="R17" s="47"/>
      <c r="S17" s="35"/>
      <c r="T17" s="35"/>
      <c r="U17" s="52"/>
      <c r="V17" s="52"/>
    </row>
    <row r="18" spans="1:22" ht="35.1" customHeight="1" x14ac:dyDescent="0.3">
      <c r="A18" s="120"/>
      <c r="B18" s="5"/>
      <c r="C18" s="1"/>
      <c r="D18" s="460" t="s">
        <v>91</v>
      </c>
      <c r="E18" s="614"/>
      <c r="F18" s="615"/>
      <c r="G18" s="5"/>
      <c r="H18" s="120"/>
      <c r="I18"/>
      <c r="J18"/>
      <c r="K18" s="74"/>
      <c r="L18" s="43" t="s">
        <v>196</v>
      </c>
      <c r="M18" s="54" t="str">
        <f>IF(ISBLANK(E21),"",VLOOKUP(E21,$L$4:$M$7,2,FALSE))</f>
        <v/>
      </c>
      <c r="N18" s="45"/>
      <c r="O18" s="45"/>
      <c r="P18" s="53" t="s">
        <v>226</v>
      </c>
      <c r="Q18" s="54">
        <f>IF(E21="Keine",IF(ISBLANK(F21),1,0),IF(F21&lt;&gt;"",1,0))</f>
        <v>0</v>
      </c>
      <c r="R18" s="45"/>
      <c r="S18" s="45"/>
      <c r="T18" s="53" t="s">
        <v>225</v>
      </c>
      <c r="U18" s="54">
        <f>COUNTA(E18:F20,E21:E27)</f>
        <v>0</v>
      </c>
      <c r="V18" s="48"/>
    </row>
    <row r="19" spans="1:22" ht="23.45" customHeight="1" x14ac:dyDescent="0.3">
      <c r="A19" s="120"/>
      <c r="B19" s="5"/>
      <c r="C19" s="1"/>
      <c r="D19" s="101" t="s">
        <v>38</v>
      </c>
      <c r="E19" s="632"/>
      <c r="F19" s="633"/>
      <c r="G19" s="5"/>
      <c r="H19" s="120"/>
      <c r="I19"/>
      <c r="J19"/>
      <c r="K19" s="74"/>
      <c r="L19" s="639" t="s">
        <v>197</v>
      </c>
      <c r="M19" s="637" t="str">
        <f>IF(ISBLANK(E22),"",VLOOKUP(E22,$L$4:$M$7,2,FALSE))</f>
        <v/>
      </c>
      <c r="N19" s="640" t="s">
        <v>227</v>
      </c>
      <c r="O19" s="641"/>
      <c r="P19" s="642"/>
      <c r="Q19" s="637">
        <f>IF(E22="Keine",IF(ISBLANK(F22),1,0),IF(F22&lt;&gt;"",1,0))</f>
        <v>0</v>
      </c>
      <c r="R19" s="45"/>
      <c r="S19" s="45"/>
      <c r="T19" s="53" t="s">
        <v>391</v>
      </c>
      <c r="U19" s="54">
        <f>SUM(Q18:Q24)</f>
        <v>0</v>
      </c>
      <c r="V19" s="48"/>
    </row>
    <row r="20" spans="1:22" s="159" customFormat="1" ht="30" x14ac:dyDescent="0.3">
      <c r="A20" s="121"/>
      <c r="B20" s="17"/>
      <c r="C20" s="1"/>
      <c r="D20" s="466" t="s">
        <v>725</v>
      </c>
      <c r="E20" s="634"/>
      <c r="F20" s="615"/>
      <c r="G20" s="17"/>
      <c r="H20" s="121"/>
      <c r="I20" s="35"/>
      <c r="J20" s="35"/>
      <c r="K20" s="74"/>
      <c r="L20" s="639"/>
      <c r="M20" s="638"/>
      <c r="N20" s="640"/>
      <c r="O20" s="641"/>
      <c r="P20" s="642"/>
      <c r="Q20" s="638"/>
      <c r="R20" s="45"/>
      <c r="S20" s="45"/>
      <c r="T20" s="45"/>
      <c r="U20" s="48"/>
      <c r="V20" s="48"/>
    </row>
    <row r="21" spans="1:22" ht="45" customHeight="1" x14ac:dyDescent="0.3">
      <c r="A21" s="120"/>
      <c r="B21" s="5"/>
      <c r="C21" s="1"/>
      <c r="D21" s="460" t="s">
        <v>409</v>
      </c>
      <c r="E21" s="356"/>
      <c r="F21" s="205"/>
      <c r="G21" s="5"/>
      <c r="H21" s="120"/>
      <c r="I21"/>
      <c r="J21"/>
      <c r="K21" s="74"/>
      <c r="L21" s="43" t="s">
        <v>198</v>
      </c>
      <c r="M21" s="54" t="str">
        <f>IF(ISBLANK(E23),"",VLOOKUP(E23,$L$4:$M$7,2,FALSE))</f>
        <v/>
      </c>
      <c r="N21" s="45"/>
      <c r="O21" s="45"/>
      <c r="P21" s="53" t="s">
        <v>228</v>
      </c>
      <c r="Q21" s="54">
        <f>IF(E23="Keine",IF(ISBLANK(F23),1,0),IF(F23&lt;&gt;"",1,0))</f>
        <v>0</v>
      </c>
      <c r="R21" s="45"/>
      <c r="S21" s="45"/>
      <c r="T21" s="53" t="s">
        <v>235</v>
      </c>
      <c r="U21" s="54">
        <f>U19+U18</f>
        <v>0</v>
      </c>
      <c r="V21" s="48"/>
    </row>
    <row r="22" spans="1:22" ht="35.1" customHeight="1" x14ac:dyDescent="0.3">
      <c r="A22" s="120"/>
      <c r="B22" s="5"/>
      <c r="C22" s="1"/>
      <c r="D22" s="460" t="s">
        <v>405</v>
      </c>
      <c r="E22" s="204"/>
      <c r="F22" s="206"/>
      <c r="G22" s="5"/>
      <c r="H22" s="120"/>
      <c r="I22"/>
      <c r="J22"/>
      <c r="K22" s="74"/>
      <c r="L22" s="43" t="s">
        <v>199</v>
      </c>
      <c r="M22" s="54" t="str">
        <f>IF(ISBLANK(E24),"",VLOOKUP(E24,$L$4:$M$7,2,FALSE))</f>
        <v/>
      </c>
      <c r="N22" s="45"/>
      <c r="O22" s="45"/>
      <c r="P22" s="53" t="s">
        <v>229</v>
      </c>
      <c r="Q22" s="54">
        <f>IF(E24="Keine",IF(ISBLANK(F24),1,0),IF(F24&lt;&gt;"",1,0))</f>
        <v>0</v>
      </c>
      <c r="R22" s="45"/>
      <c r="S22" s="45"/>
      <c r="T22" s="53" t="s">
        <v>241</v>
      </c>
      <c r="U22" s="54">
        <f>IF(AND(E16="",U21&gt;0),1,0)</f>
        <v>0</v>
      </c>
      <c r="V22" s="48"/>
    </row>
    <row r="23" spans="1:22" ht="35.1" customHeight="1" x14ac:dyDescent="0.3">
      <c r="A23" s="120"/>
      <c r="B23" s="5"/>
      <c r="C23" s="1"/>
      <c r="D23" s="154" t="s">
        <v>406</v>
      </c>
      <c r="E23" s="207"/>
      <c r="F23" s="206"/>
      <c r="G23" s="5"/>
      <c r="H23" s="120"/>
      <c r="I23"/>
      <c r="J23"/>
      <c r="K23" s="74"/>
      <c r="L23" s="43" t="s">
        <v>200</v>
      </c>
      <c r="M23" s="54" t="str">
        <f>IF(ISBLANK(E25),"",VLOOKUP(E25,$L$4:$M$7,2,FALSE))</f>
        <v/>
      </c>
      <c r="N23" s="45"/>
      <c r="O23" s="45"/>
      <c r="P23" s="53" t="s">
        <v>230</v>
      </c>
      <c r="Q23" s="54">
        <f>IF(E25="Keine",IF(ISBLANK(F25),1,0),IF(F25&lt;&gt;"",1,0))</f>
        <v>0</v>
      </c>
      <c r="R23" s="45"/>
      <c r="S23" s="45"/>
      <c r="T23" s="53" t="s">
        <v>236</v>
      </c>
      <c r="U23" s="54">
        <f>IF(AND(E16="Nein",U21&gt;0),1,0)</f>
        <v>0</v>
      </c>
      <c r="V23" s="48"/>
    </row>
    <row r="24" spans="1:22" ht="45" customHeight="1" x14ac:dyDescent="0.3">
      <c r="A24" s="120"/>
      <c r="B24" s="5"/>
      <c r="C24" s="1"/>
      <c r="D24" s="154" t="s">
        <v>410</v>
      </c>
      <c r="E24" s="207"/>
      <c r="F24" s="206"/>
      <c r="G24" s="5"/>
      <c r="H24" s="120"/>
      <c r="I24"/>
      <c r="J24"/>
      <c r="K24" s="74"/>
      <c r="L24" s="45"/>
      <c r="M24" s="44"/>
      <c r="N24" s="45"/>
      <c r="O24" s="45"/>
      <c r="P24" s="53" t="s">
        <v>231</v>
      </c>
      <c r="Q24" s="54">
        <f>IF(E26="Nein",IF(ISBLANK(F26),1,0),IF(F26&lt;&gt;"",1,0))</f>
        <v>0</v>
      </c>
      <c r="R24" s="45"/>
      <c r="S24" s="45"/>
      <c r="T24" s="53" t="s">
        <v>237</v>
      </c>
      <c r="U24" s="54">
        <f>IF(AND(E16="Ja",U21&lt;&gt;14),1,0)</f>
        <v>0</v>
      </c>
      <c r="V24" s="48"/>
    </row>
    <row r="25" spans="1:22" ht="60" customHeight="1" x14ac:dyDescent="0.3">
      <c r="A25" s="120"/>
      <c r="B25" s="5"/>
      <c r="C25" s="1"/>
      <c r="D25" s="460" t="s">
        <v>407</v>
      </c>
      <c r="E25" s="204"/>
      <c r="F25" s="206"/>
      <c r="G25" s="5"/>
      <c r="H25" s="120"/>
      <c r="I25"/>
      <c r="J25"/>
      <c r="K25" s="74"/>
      <c r="L25" s="84" t="s">
        <v>232</v>
      </c>
      <c r="M25" s="82">
        <f>MAX(M18:M23)</f>
        <v>0</v>
      </c>
      <c r="N25" s="45"/>
      <c r="O25" s="45"/>
      <c r="P25" s="45"/>
      <c r="Q25" s="44"/>
      <c r="R25" s="45"/>
      <c r="S25" s="45"/>
      <c r="T25" s="53" t="s">
        <v>238</v>
      </c>
      <c r="U25" s="54">
        <f>SUM(U22:U24)</f>
        <v>0</v>
      </c>
      <c r="V25" s="48"/>
    </row>
    <row r="26" spans="1:22" ht="45" customHeight="1" x14ac:dyDescent="0.3">
      <c r="A26" s="120"/>
      <c r="B26" s="5"/>
      <c r="C26" s="1"/>
      <c r="D26" s="144" t="s">
        <v>183</v>
      </c>
      <c r="E26" s="630"/>
      <c r="F26" s="647"/>
      <c r="G26" s="5"/>
      <c r="H26" s="120"/>
      <c r="I26"/>
      <c r="J26"/>
      <c r="K26" s="74"/>
      <c r="L26" s="83" t="s">
        <v>233</v>
      </c>
      <c r="M26" s="82">
        <f>IF(E26="Ja",M25-1,M25)</f>
        <v>0</v>
      </c>
      <c r="N26" s="45"/>
      <c r="O26" s="45"/>
      <c r="P26" s="45"/>
      <c r="Q26" s="44"/>
      <c r="R26" s="45"/>
      <c r="S26" s="45"/>
      <c r="T26" s="53" t="s">
        <v>240</v>
      </c>
      <c r="U26" s="54">
        <f>IF(AND(E16="",U21=0),1,0)</f>
        <v>1</v>
      </c>
      <c r="V26" s="48"/>
    </row>
    <row r="27" spans="1:22" s="159" customFormat="1" ht="15.95" customHeight="1" thickBot="1" x14ac:dyDescent="0.35">
      <c r="A27" s="121"/>
      <c r="B27" s="17"/>
      <c r="C27" s="18"/>
      <c r="D27" s="481" t="s">
        <v>727</v>
      </c>
      <c r="E27" s="631"/>
      <c r="F27" s="648"/>
      <c r="G27" s="17"/>
      <c r="H27" s="121"/>
      <c r="I27" s="35"/>
      <c r="J27" s="35"/>
      <c r="K27" s="75"/>
      <c r="L27" s="71" t="s">
        <v>195</v>
      </c>
      <c r="M27" s="82" t="str">
        <f>IF(E16="Ja",VLOOKUP(M26,$M$4:$N$8,2,FALSE),"Niedrig")</f>
        <v>Niedrig</v>
      </c>
      <c r="N27" s="52"/>
      <c r="O27" s="52"/>
      <c r="P27" s="35"/>
      <c r="Q27" s="35"/>
      <c r="R27" s="47"/>
      <c r="S27" s="47"/>
      <c r="T27" s="47"/>
      <c r="U27" s="52"/>
      <c r="V27" s="52"/>
    </row>
    <row r="28" spans="1:22" ht="12.95" customHeight="1" x14ac:dyDescent="0.3">
      <c r="A28" s="120"/>
      <c r="B28" s="5"/>
      <c r="C28" s="1"/>
      <c r="D28" s="99"/>
      <c r="E28" s="145"/>
      <c r="F28" s="100"/>
      <c r="G28" s="5"/>
      <c r="H28" s="120"/>
      <c r="I28"/>
      <c r="J28"/>
      <c r="K28" s="74"/>
      <c r="L28" s="45"/>
      <c r="M28" s="44"/>
      <c r="N28" s="45"/>
      <c r="O28" s="45"/>
      <c r="P28" s="45"/>
      <c r="Q28" s="44"/>
      <c r="R28" s="45"/>
      <c r="S28" s="45"/>
      <c r="T28" s="45"/>
      <c r="U28" s="48"/>
      <c r="V28" s="48"/>
    </row>
    <row r="29" spans="1:22" s="202" customFormat="1" ht="20.100000000000001" customHeight="1" x14ac:dyDescent="0.25">
      <c r="A29" s="116"/>
      <c r="B29" s="5"/>
      <c r="C29" s="128" t="s">
        <v>93</v>
      </c>
      <c r="D29" s="132"/>
      <c r="E29" s="164"/>
      <c r="F29" s="131"/>
      <c r="G29" s="5"/>
      <c r="H29" s="116"/>
      <c r="I29" s="88"/>
      <c r="J29" s="88"/>
      <c r="K29" s="120"/>
      <c r="L29" s="162"/>
      <c r="M29" s="162"/>
      <c r="N29" s="162"/>
      <c r="O29" s="135"/>
      <c r="P29" s="162"/>
      <c r="Q29" s="162"/>
      <c r="R29" s="135"/>
      <c r="S29" s="135"/>
      <c r="T29" s="135"/>
      <c r="U29" s="135"/>
      <c r="V29" s="135"/>
    </row>
    <row r="30" spans="1:22" ht="31.5" customHeight="1" x14ac:dyDescent="0.3">
      <c r="A30" s="120"/>
      <c r="B30" s="5"/>
      <c r="C30" s="1"/>
      <c r="D30" s="12" t="s">
        <v>420</v>
      </c>
      <c r="E30" s="603"/>
      <c r="F30" s="609"/>
      <c r="G30" s="5"/>
      <c r="H30" s="120"/>
      <c r="I30"/>
      <c r="J30"/>
      <c r="K30"/>
      <c r="L30" s="58" t="s">
        <v>291</v>
      </c>
      <c r="M30" s="58">
        <v>1</v>
      </c>
      <c r="N30"/>
      <c r="O30"/>
      <c r="P30" s="69" t="s">
        <v>279</v>
      </c>
      <c r="Q30" s="69" t="s">
        <v>90</v>
      </c>
      <c r="R30"/>
      <c r="S30"/>
      <c r="T30"/>
      <c r="U30"/>
      <c r="V30"/>
    </row>
    <row r="31" spans="1:22" s="159" customFormat="1" ht="30" x14ac:dyDescent="0.3">
      <c r="A31" s="121"/>
      <c r="B31" s="17"/>
      <c r="C31" s="18"/>
      <c r="D31" s="466" t="s">
        <v>725</v>
      </c>
      <c r="E31" s="629"/>
      <c r="F31" s="610"/>
      <c r="G31" s="17"/>
      <c r="H31" s="121"/>
      <c r="I31" s="35"/>
      <c r="J31" s="35"/>
      <c r="K31" s="35"/>
      <c r="L31" s="58" t="s">
        <v>292</v>
      </c>
      <c r="M31" s="58">
        <v>1</v>
      </c>
      <c r="N31" s="35"/>
      <c r="O31" s="35"/>
      <c r="P31" s="69" t="s">
        <v>280</v>
      </c>
      <c r="Q31" s="69" t="s">
        <v>90</v>
      </c>
      <c r="R31" s="35"/>
      <c r="S31" s="35"/>
      <c r="T31" s="113" t="s">
        <v>368</v>
      </c>
      <c r="U31" s="54">
        <f>IF(OR($E$30="Ja",$E$30=""),IF(E32="",1,0),IF(E32&lt;&gt;"",1,0))</f>
        <v>1</v>
      </c>
      <c r="V31" s="35"/>
    </row>
    <row r="32" spans="1:22" ht="45" x14ac:dyDescent="0.3">
      <c r="B32" s="5"/>
      <c r="C32" s="1"/>
      <c r="D32" s="12" t="s">
        <v>134</v>
      </c>
      <c r="E32" s="603"/>
      <c r="F32" s="658"/>
      <c r="G32" s="5"/>
      <c r="I32"/>
      <c r="J32"/>
      <c r="K32"/>
      <c r="L32" s="58" t="s">
        <v>293</v>
      </c>
      <c r="M32" s="58">
        <v>2</v>
      </c>
      <c r="N32"/>
      <c r="O32"/>
      <c r="P32" s="69" t="s">
        <v>281</v>
      </c>
      <c r="Q32" s="69" t="s">
        <v>193</v>
      </c>
      <c r="R32"/>
      <c r="S32"/>
      <c r="T32" s="88"/>
      <c r="U32" s="88"/>
      <c r="V32"/>
    </row>
    <row r="33" spans="1:22" s="159" customFormat="1" ht="15.95" customHeight="1" x14ac:dyDescent="0.3">
      <c r="B33" s="17"/>
      <c r="C33" s="18"/>
      <c r="D33" s="468" t="s">
        <v>84</v>
      </c>
      <c r="E33" s="603"/>
      <c r="F33" s="659"/>
      <c r="G33" s="17"/>
      <c r="I33" s="35"/>
      <c r="J33" s="35"/>
      <c r="K33" s="35"/>
      <c r="L33" s="58" t="s">
        <v>294</v>
      </c>
      <c r="M33" s="58">
        <v>2</v>
      </c>
      <c r="N33" s="35"/>
      <c r="O33" s="35"/>
      <c r="P33" s="69" t="s">
        <v>282</v>
      </c>
      <c r="Q33" s="69" t="s">
        <v>90</v>
      </c>
      <c r="R33" s="35"/>
      <c r="S33" s="35"/>
      <c r="T33" s="113" t="s">
        <v>369</v>
      </c>
      <c r="U33" s="54">
        <f>IF(OR($E$30="Ja",$E$30=""),IF(E39="",1,0),IF(E39&lt;&gt;"",1,0))</f>
        <v>1</v>
      </c>
      <c r="V33" s="35"/>
    </row>
    <row r="34" spans="1:22" s="159" customFormat="1" ht="75.75" thickBot="1" x14ac:dyDescent="0.35">
      <c r="B34" s="17"/>
      <c r="C34" s="18"/>
      <c r="D34" s="473" t="s">
        <v>173</v>
      </c>
      <c r="E34" s="604"/>
      <c r="F34" s="660"/>
      <c r="G34" s="17"/>
      <c r="I34" s="35"/>
      <c r="J34" s="35"/>
      <c r="K34" s="35"/>
      <c r="L34" s="58" t="s">
        <v>295</v>
      </c>
      <c r="M34" s="58">
        <v>3</v>
      </c>
      <c r="N34" s="35"/>
      <c r="O34" s="35"/>
      <c r="P34" s="69" t="s">
        <v>283</v>
      </c>
      <c r="Q34" s="69" t="s">
        <v>193</v>
      </c>
      <c r="R34" s="35"/>
      <c r="S34" s="35"/>
      <c r="T34" s="112"/>
      <c r="U34" s="112"/>
      <c r="V34" s="35"/>
    </row>
    <row r="35" spans="1:22" ht="12.95" customHeight="1" x14ac:dyDescent="0.3">
      <c r="B35" s="5"/>
      <c r="C35" s="1"/>
      <c r="D35" s="150"/>
      <c r="E35" s="30"/>
      <c r="F35" s="148"/>
      <c r="G35" s="5"/>
      <c r="I35"/>
      <c r="J35"/>
      <c r="K35"/>
      <c r="L35" s="58" t="s">
        <v>296</v>
      </c>
      <c r="M35" s="58">
        <v>3</v>
      </c>
      <c r="N35"/>
      <c r="O35"/>
      <c r="P35" s="69" t="s">
        <v>284</v>
      </c>
      <c r="Q35" s="69" t="s">
        <v>192</v>
      </c>
      <c r="R35"/>
      <c r="S35"/>
      <c r="T35" s="113" t="s">
        <v>372</v>
      </c>
      <c r="U35" s="54">
        <f>IF(M41&gt;=2036,1,0)</f>
        <v>0</v>
      </c>
      <c r="V35"/>
    </row>
    <row r="36" spans="1:22" s="202" customFormat="1" ht="20.100000000000001" customHeight="1" x14ac:dyDescent="0.25">
      <c r="A36" s="116"/>
      <c r="B36" s="5"/>
      <c r="C36" s="128" t="s">
        <v>92</v>
      </c>
      <c r="D36" s="132"/>
      <c r="E36" s="164"/>
      <c r="F36" s="131"/>
      <c r="G36" s="5"/>
      <c r="H36" s="116"/>
      <c r="I36" s="88"/>
      <c r="J36" s="88"/>
      <c r="K36"/>
      <c r="L36" s="58" t="s">
        <v>297</v>
      </c>
      <c r="M36" s="58">
        <v>3</v>
      </c>
      <c r="N36"/>
      <c r="O36"/>
      <c r="P36" s="69" t="s">
        <v>285</v>
      </c>
      <c r="Q36" s="69" t="s">
        <v>193</v>
      </c>
      <c r="R36"/>
      <c r="S36"/>
      <c r="T36" s="113" t="s">
        <v>371</v>
      </c>
      <c r="U36" s="54">
        <f>IF(OR($E$30="Ja",$E$30=""),IF(E40="",1,0),IF(AND(U35=1,E40&lt;&gt;""),1,(IF(AND(U35=0,E40=""),1,0))))</f>
        <v>1</v>
      </c>
      <c r="V36"/>
    </row>
    <row r="37" spans="1:22" ht="43.5" customHeight="1" x14ac:dyDescent="0.3">
      <c r="B37" s="5"/>
      <c r="C37" s="1"/>
      <c r="D37" s="10" t="s">
        <v>430</v>
      </c>
      <c r="E37" s="700" t="s">
        <v>431</v>
      </c>
      <c r="F37" s="701"/>
      <c r="G37" s="5"/>
      <c r="I37"/>
      <c r="J37"/>
      <c r="K37"/>
      <c r="L37" s="58" t="s">
        <v>298</v>
      </c>
      <c r="M37" s="58">
        <v>3</v>
      </c>
      <c r="N37"/>
      <c r="O37"/>
      <c r="P37" s="69" t="s">
        <v>286</v>
      </c>
      <c r="Q37" s="69" t="s">
        <v>192</v>
      </c>
      <c r="R37"/>
      <c r="S37"/>
      <c r="T37" s="88"/>
      <c r="U37" s="96"/>
      <c r="V37"/>
    </row>
    <row r="38" spans="1:22" ht="16.5" customHeight="1" x14ac:dyDescent="0.3">
      <c r="B38" s="5"/>
      <c r="C38" s="1"/>
      <c r="D38" s="187" t="s">
        <v>79</v>
      </c>
      <c r="E38" s="691"/>
      <c r="F38" s="692"/>
      <c r="G38" s="5"/>
      <c r="I38"/>
      <c r="J38"/>
      <c r="K38"/>
      <c r="L38" s="232" t="s">
        <v>299</v>
      </c>
      <c r="M38" s="190" t="e">
        <f>VLOOKUP(E32,L30:M37,2,FALSE)</f>
        <v>#N/A</v>
      </c>
      <c r="N38"/>
      <c r="O38"/>
      <c r="P38" s="69" t="s">
        <v>287</v>
      </c>
      <c r="Q38" s="69" t="s">
        <v>192</v>
      </c>
      <c r="R38"/>
      <c r="S38"/>
      <c r="T38" s="113" t="s">
        <v>373</v>
      </c>
      <c r="U38" s="54">
        <f>IF(M41&gt;=2071,1,0)</f>
        <v>0</v>
      </c>
      <c r="V38"/>
    </row>
    <row r="39" spans="1:22" s="202" customFormat="1" ht="24.95" customHeight="1" x14ac:dyDescent="0.25">
      <c r="A39" s="116"/>
      <c r="B39" s="5"/>
      <c r="C39" s="7"/>
      <c r="D39" s="12" t="s">
        <v>14</v>
      </c>
      <c r="E39" s="203"/>
      <c r="F39" s="251"/>
      <c r="G39" s="5"/>
      <c r="H39" s="116"/>
      <c r="I39" s="88"/>
      <c r="J39" s="88"/>
      <c r="K39" s="88"/>
      <c r="L39" s="88" t="s">
        <v>247</v>
      </c>
      <c r="M39" s="190">
        <f>YEAR('3 Vorhaben'!$H$17)</f>
        <v>1900</v>
      </c>
      <c r="N39" s="88"/>
      <c r="O39"/>
      <c r="P39"/>
      <c r="Q39" s="88"/>
      <c r="R39" s="88"/>
      <c r="S39" s="88"/>
      <c r="T39" s="113" t="s">
        <v>370</v>
      </c>
      <c r="U39" s="54">
        <f>IF(OR($E$30="Ja",$E$30=""),IF(E41="",1,0),IF(AND(U38=1,E41&lt;&gt;""),1,(IF(AND(U38=0,E41=""),1,0))))</f>
        <v>1</v>
      </c>
      <c r="V39" s="88"/>
    </row>
    <row r="40" spans="1:22" s="202" customFormat="1" ht="24.95" customHeight="1" x14ac:dyDescent="0.25">
      <c r="A40" s="116"/>
      <c r="B40" s="5"/>
      <c r="C40" s="7"/>
      <c r="D40" s="191" t="s">
        <v>15</v>
      </c>
      <c r="E40" s="224"/>
      <c r="F40" s="223"/>
      <c r="G40" s="5"/>
      <c r="H40" s="116"/>
      <c r="I40" s="88"/>
      <c r="J40" s="88"/>
      <c r="K40" s="88"/>
      <c r="L40" s="88" t="s">
        <v>455</v>
      </c>
      <c r="M40" s="190">
        <f>'3 Vorhaben'!H16</f>
        <v>0</v>
      </c>
      <c r="N40" s="88"/>
      <c r="O40"/>
      <c r="P40" s="88" t="s">
        <v>288</v>
      </c>
      <c r="Q40" s="230" t="e">
        <f>M38&amp;"_"&amp;M43</f>
        <v>#N/A</v>
      </c>
      <c r="R40" s="88"/>
      <c r="S40" s="88"/>
      <c r="T40" s="88"/>
      <c r="U40" s="88"/>
      <c r="V40" s="88"/>
    </row>
    <row r="41" spans="1:22" s="202" customFormat="1" ht="24.95" customHeight="1" x14ac:dyDescent="0.25">
      <c r="A41" s="116"/>
      <c r="B41" s="5"/>
      <c r="C41" s="7"/>
      <c r="D41" s="191" t="s">
        <v>16</v>
      </c>
      <c r="E41" s="224"/>
      <c r="F41" s="223"/>
      <c r="G41" s="5"/>
      <c r="H41" s="116"/>
      <c r="I41" s="88"/>
      <c r="J41" s="88"/>
      <c r="K41" s="88"/>
      <c r="L41" s="228" t="s">
        <v>248</v>
      </c>
      <c r="M41" s="54">
        <f>M39+M40</f>
        <v>1900</v>
      </c>
      <c r="N41" s="88"/>
      <c r="O41" s="88"/>
      <c r="P41" s="225" t="s">
        <v>289</v>
      </c>
      <c r="Q41" s="230" t="e">
        <f>VLOOKUP(Q40,P30:Q38,2,FALSE)</f>
        <v>#N/A</v>
      </c>
      <c r="R41" s="88"/>
      <c r="S41" s="88"/>
      <c r="T41" s="88"/>
      <c r="U41" s="88"/>
      <c r="V41" s="88"/>
    </row>
    <row r="42" spans="1:22" s="159" customFormat="1" ht="15.95" customHeight="1" x14ac:dyDescent="0.3">
      <c r="B42" s="17"/>
      <c r="C42" s="18"/>
      <c r="D42" s="468" t="s">
        <v>85</v>
      </c>
      <c r="E42" s="695"/>
      <c r="F42" s="696"/>
      <c r="G42" s="17"/>
      <c r="I42" s="35"/>
      <c r="J42" s="35"/>
      <c r="K42" s="35"/>
      <c r="L42" s="35"/>
      <c r="M42" s="35"/>
      <c r="N42" s="35"/>
      <c r="O42" s="35"/>
      <c r="P42" s="225" t="s">
        <v>290</v>
      </c>
      <c r="Q42" s="230" t="e">
        <f>IF(E30="Ja","Niedrig",Q41)</f>
        <v>#N/A</v>
      </c>
      <c r="R42" s="35"/>
      <c r="S42" s="35"/>
      <c r="T42" s="226" t="s">
        <v>463</v>
      </c>
      <c r="U42" s="54">
        <f>IF(SUM(U31,U33,U36,U39)=4,1,0)</f>
        <v>1</v>
      </c>
      <c r="V42" s="35"/>
    </row>
    <row r="43" spans="1:22" s="159" customFormat="1" ht="75.75" thickBot="1" x14ac:dyDescent="0.35">
      <c r="B43" s="17"/>
      <c r="C43" s="18"/>
      <c r="D43" s="473" t="s">
        <v>174</v>
      </c>
      <c r="E43" s="697"/>
      <c r="F43" s="698"/>
      <c r="G43" s="17"/>
      <c r="I43" s="35"/>
      <c r="J43" s="35"/>
      <c r="K43" s="35"/>
      <c r="L43" s="229" t="s">
        <v>278</v>
      </c>
      <c r="M43" s="230">
        <f>IF(E41&lt;&gt;"",E41,IF(E40&lt;&gt;"",E40,E39))</f>
        <v>0</v>
      </c>
      <c r="N43" s="35"/>
      <c r="O43" s="35"/>
      <c r="P43" s="35"/>
      <c r="Q43" s="35"/>
      <c r="R43" s="35"/>
      <c r="S43" s="35"/>
      <c r="T43" s="35"/>
      <c r="U43" s="35"/>
      <c r="V43" s="35"/>
    </row>
    <row r="44" spans="1:22" ht="12.95" customHeight="1" x14ac:dyDescent="0.3">
      <c r="B44" s="5"/>
      <c r="C44" s="1"/>
      <c r="D44" s="150"/>
      <c r="E44" s="108"/>
      <c r="F44" s="148"/>
      <c r="G44" s="5"/>
      <c r="I44"/>
      <c r="J44"/>
      <c r="K44"/>
      <c r="L44"/>
      <c r="M44"/>
      <c r="N44"/>
      <c r="O44"/>
      <c r="P44"/>
      <c r="Q44"/>
      <c r="R44"/>
      <c r="S44" s="35"/>
      <c r="T44" s="85" t="s">
        <v>458</v>
      </c>
      <c r="U44" s="82">
        <f>IF(E30="Ja",IF(ISBLANK(F30),0,1),1)</f>
        <v>1</v>
      </c>
      <c r="V44"/>
    </row>
    <row r="45" spans="1:22" s="202" customFormat="1" ht="20.100000000000001" customHeight="1" x14ac:dyDescent="0.3">
      <c r="A45" s="116"/>
      <c r="B45" s="27"/>
      <c r="C45" s="128" t="s">
        <v>99</v>
      </c>
      <c r="D45" s="132"/>
      <c r="E45" s="130"/>
      <c r="F45" s="131" t="s">
        <v>239</v>
      </c>
      <c r="G45" s="74"/>
      <c r="H45" s="116"/>
      <c r="I45" s="86"/>
      <c r="J45" s="86"/>
      <c r="K45" s="116"/>
      <c r="Q45" s="35"/>
      <c r="R45" s="35"/>
      <c r="S45" s="35"/>
      <c r="T45" s="85" t="s">
        <v>460</v>
      </c>
      <c r="U45" s="82">
        <f>IF(U44+U42=2,1,0)</f>
        <v>1</v>
      </c>
      <c r="V45" s="35"/>
    </row>
    <row r="46" spans="1:22" ht="30" customHeight="1" x14ac:dyDescent="0.3">
      <c r="A46" s="120"/>
      <c r="B46" s="5"/>
      <c r="C46" s="1"/>
      <c r="D46" s="143" t="s">
        <v>118</v>
      </c>
      <c r="E46" s="238" t="str">
        <f>IF(F46="ok",M27,"FEHLER")</f>
        <v>FEHLER</v>
      </c>
      <c r="F46" s="195" t="str">
        <f>IF(U26=1,"Keine Angaben!",(IF(U25&gt;0,"Sensitivitätsanalyse unvollständig oder fehlerhaft ausgefüllt. Bitte Eingaben überprüfen!","ok")))</f>
        <v>Keine Angaben!</v>
      </c>
      <c r="G46" s="74"/>
      <c r="H46" s="120"/>
      <c r="I46" s="74"/>
      <c r="J46" s="74"/>
      <c r="K46" s="74"/>
      <c r="L46"/>
      <c r="M46"/>
      <c r="N46"/>
      <c r="O46"/>
      <c r="P46"/>
      <c r="Q46"/>
      <c r="R46"/>
      <c r="S46" s="35"/>
      <c r="T46" s="35"/>
      <c r="U46" s="35"/>
      <c r="V46"/>
    </row>
    <row r="47" spans="1:22" ht="30" customHeight="1" x14ac:dyDescent="0.3">
      <c r="A47" s="120"/>
      <c r="B47" s="5"/>
      <c r="C47" s="1"/>
      <c r="D47" s="142" t="s">
        <v>117</v>
      </c>
      <c r="E47" s="239" t="str">
        <f>IF(F47="ok",Q42,"FEHLER")</f>
        <v>FEHLER</v>
      </c>
      <c r="F47" s="197" t="str">
        <f>VLOOKUP(U51,$T$4:$V$9,2,FALSE)</f>
        <v>keine Angaben!</v>
      </c>
      <c r="G47" s="74"/>
      <c r="H47" s="120"/>
      <c r="I47" s="74"/>
      <c r="J47" s="74"/>
      <c r="K47" s="74"/>
      <c r="L47"/>
      <c r="M47"/>
      <c r="N47"/>
      <c r="O47"/>
      <c r="P47"/>
      <c r="Q47"/>
      <c r="R47"/>
      <c r="S47"/>
      <c r="T47" s="53" t="s">
        <v>348</v>
      </c>
      <c r="U47" s="54">
        <f>IF(E30="",0,0)</f>
        <v>0</v>
      </c>
      <c r="V47"/>
    </row>
    <row r="48" spans="1:22" ht="30" customHeight="1" x14ac:dyDescent="0.3">
      <c r="A48" s="120"/>
      <c r="B48" s="5"/>
      <c r="C48" s="1"/>
      <c r="D48" s="142" t="s">
        <v>119</v>
      </c>
      <c r="E48" s="239" t="str">
        <f>IF(AND(F46="ok",F47="ok"),P50,"FEHLER")</f>
        <v>FEHLER</v>
      </c>
      <c r="F48" s="197" t="str">
        <f>IF(AND(F46="ok",F47="ok"),"ok","Sensitivitäts- und/oder Expositionsanalyse fehlend oder fehlerhaft")</f>
        <v>Sensitivitäts- und/oder Expositionsanalyse fehlend oder fehlerhaft</v>
      </c>
      <c r="G48" s="74"/>
      <c r="H48" s="120"/>
      <c r="I48" s="74"/>
      <c r="J48" s="74"/>
      <c r="K48" s="74"/>
      <c r="L48" s="45" t="s">
        <v>220</v>
      </c>
      <c r="M48" s="44"/>
      <c r="N48" s="45"/>
      <c r="O48" s="45"/>
      <c r="P48" s="77" t="str">
        <f>E46&amp;"_"&amp;E47</f>
        <v>FEHLER_FEHLER</v>
      </c>
      <c r="Q48"/>
      <c r="R48"/>
      <c r="S48"/>
      <c r="T48" s="53" t="s">
        <v>349</v>
      </c>
      <c r="U48" s="54">
        <f>IF(E30="Ja",1,0)</f>
        <v>0</v>
      </c>
      <c r="V48"/>
    </row>
    <row r="49" spans="1:23" ht="16.5" customHeight="1" x14ac:dyDescent="0.3">
      <c r="A49" s="120"/>
      <c r="B49" s="5"/>
      <c r="C49" s="1"/>
      <c r="D49" s="141" t="s">
        <v>129</v>
      </c>
      <c r="E49" s="616" t="str">
        <f>IF(AND(F46="ok",F47="ok"),VLOOKUP(E48,$Q$4:$R$12,2,FALSE),"FEHLER")</f>
        <v>FEHLER</v>
      </c>
      <c r="F49" s="690" t="str">
        <f>IF(AND(F46="ok",F47="ok"),"ok","Sensitivitäts- und/oder Expositionsanalyse fehlend oder fehlerhaft")</f>
        <v>Sensitivitäts- und/oder Expositionsanalyse fehlend oder fehlerhaft</v>
      </c>
      <c r="G49" s="74"/>
      <c r="H49" s="120"/>
      <c r="I49" s="74"/>
      <c r="J49" s="74"/>
      <c r="K49" s="74"/>
      <c r="L49" s="45"/>
      <c r="M49" s="44"/>
      <c r="N49" s="45"/>
      <c r="O49" s="45"/>
      <c r="P49" s="45"/>
      <c r="Q49"/>
      <c r="R49"/>
      <c r="S49"/>
      <c r="T49" s="53" t="s">
        <v>350</v>
      </c>
      <c r="U49" s="54">
        <f>IF(OR(E30="Nein",E30="Unsicher"),2,0)</f>
        <v>0</v>
      </c>
      <c r="V49"/>
    </row>
    <row r="50" spans="1:23" ht="15.95" customHeight="1" thickBot="1" x14ac:dyDescent="0.35">
      <c r="B50" s="5"/>
      <c r="C50" s="1"/>
      <c r="D50" s="472" t="s">
        <v>724</v>
      </c>
      <c r="E50" s="617"/>
      <c r="F50" s="619"/>
      <c r="G50" s="74"/>
      <c r="I50" s="73"/>
      <c r="J50" s="73"/>
      <c r="K50" s="73"/>
      <c r="L50" s="45" t="s">
        <v>221</v>
      </c>
      <c r="M50" s="44"/>
      <c r="N50" s="45"/>
      <c r="O50" s="45"/>
      <c r="P50" s="77" t="e">
        <f>VLOOKUP(P48,$P$4:$R$12,2,FALSE)</f>
        <v>#N/A</v>
      </c>
      <c r="Q50"/>
      <c r="R50"/>
      <c r="S50"/>
      <c r="T50" s="85" t="s">
        <v>351</v>
      </c>
      <c r="U50" s="82">
        <f>MAX(U47:U49)</f>
        <v>0</v>
      </c>
      <c r="V50"/>
    </row>
    <row r="51" spans="1:23" ht="69.95" customHeight="1" x14ac:dyDescent="0.3">
      <c r="B51" s="5"/>
      <c r="C51" s="1"/>
      <c r="D51" s="1"/>
      <c r="E51" s="149"/>
      <c r="F51" s="103"/>
      <c r="G51" s="5"/>
      <c r="I51"/>
      <c r="J51"/>
      <c r="K51"/>
      <c r="L51"/>
      <c r="M51"/>
      <c r="N51"/>
      <c r="O51"/>
      <c r="P51"/>
      <c r="Q51"/>
      <c r="R51"/>
      <c r="S51"/>
      <c r="T51" s="85" t="s">
        <v>352</v>
      </c>
      <c r="U51" s="82" t="str">
        <f>U50&amp;"_"&amp;U45</f>
        <v>0_1</v>
      </c>
      <c r="V51"/>
    </row>
    <row r="52" spans="1:23" s="116" customFormat="1" ht="30" customHeight="1" x14ac:dyDescent="0.25">
      <c r="B52" s="7"/>
      <c r="C52" s="126"/>
      <c r="D52" s="126" t="s">
        <v>50</v>
      </c>
      <c r="E52" s="127"/>
      <c r="F52" s="127"/>
      <c r="G52" s="86"/>
      <c r="I52" s="86"/>
      <c r="J52" s="86"/>
      <c r="K52" s="86"/>
      <c r="L52" s="86"/>
      <c r="M52" s="86"/>
      <c r="N52" s="86"/>
      <c r="O52" s="64"/>
      <c r="P52" s="86"/>
      <c r="Q52" s="86"/>
      <c r="R52" s="36"/>
      <c r="S52" s="36"/>
      <c r="T52" s="36"/>
      <c r="U52" s="36"/>
      <c r="V52" s="36"/>
      <c r="W52" s="200"/>
    </row>
    <row r="53" spans="1:23" s="133" customFormat="1" x14ac:dyDescent="0.25">
      <c r="A53" s="120"/>
      <c r="B53" s="5"/>
      <c r="C53" s="11"/>
      <c r="D53" s="11"/>
      <c r="E53" s="151" t="s">
        <v>408</v>
      </c>
      <c r="F53" s="151" t="s">
        <v>390</v>
      </c>
      <c r="G53" s="5"/>
      <c r="H53" s="120"/>
      <c r="I53" s="76"/>
      <c r="J53" s="76"/>
      <c r="K53" s="76"/>
      <c r="L53" s="76"/>
      <c r="M53" s="76"/>
      <c r="N53" s="76"/>
      <c r="O53" s="76"/>
      <c r="P53" s="76"/>
      <c r="Q53" s="76"/>
      <c r="R53" s="76"/>
      <c r="S53" s="76"/>
      <c r="T53" s="76"/>
      <c r="U53" s="76"/>
      <c r="V53" s="76"/>
    </row>
    <row r="54" spans="1:23" s="162" customFormat="1" ht="20.100000000000001" customHeight="1" x14ac:dyDescent="0.25">
      <c r="A54" s="120"/>
      <c r="B54" s="5"/>
      <c r="C54" s="128" t="s">
        <v>116</v>
      </c>
      <c r="D54" s="129"/>
      <c r="E54" s="130"/>
      <c r="F54" s="131"/>
      <c r="G54" s="5"/>
      <c r="H54" s="120"/>
      <c r="I54" s="110"/>
      <c r="J54" s="110"/>
      <c r="K54" s="120"/>
      <c r="O54" s="135"/>
      <c r="R54" s="135"/>
      <c r="S54" s="135"/>
      <c r="T54" s="135"/>
      <c r="U54" s="135"/>
      <c r="V54" s="135"/>
    </row>
    <row r="55" spans="1:23" ht="42" customHeight="1" x14ac:dyDescent="0.3">
      <c r="A55" s="120"/>
      <c r="B55" s="5"/>
      <c r="C55" s="1"/>
      <c r="D55" s="12" t="s">
        <v>400</v>
      </c>
      <c r="E55" s="603"/>
      <c r="F55" s="666"/>
      <c r="G55" s="5"/>
      <c r="H55" s="120"/>
      <c r="I55"/>
      <c r="J55"/>
      <c r="K55" s="74"/>
      <c r="L55" s="71" t="s">
        <v>234</v>
      </c>
      <c r="M55" s="44"/>
      <c r="N55" s="45"/>
      <c r="O55" s="45"/>
      <c r="P55" s="85" t="s">
        <v>392</v>
      </c>
      <c r="Q55" s="44"/>
      <c r="R55" s="45"/>
      <c r="S55" s="45"/>
      <c r="T55" s="45"/>
      <c r="U55" s="48"/>
      <c r="V55" s="48"/>
    </row>
    <row r="56" spans="1:23" s="159" customFormat="1" ht="15.95" customHeight="1" x14ac:dyDescent="0.3">
      <c r="A56" s="121"/>
      <c r="B56" s="17"/>
      <c r="C56" s="18"/>
      <c r="D56" s="466" t="s">
        <v>726</v>
      </c>
      <c r="E56" s="629"/>
      <c r="F56" s="699"/>
      <c r="G56" s="17"/>
      <c r="H56" s="121"/>
      <c r="I56" s="35"/>
      <c r="J56" s="35"/>
      <c r="K56" s="75"/>
      <c r="L56" s="52"/>
      <c r="M56" s="52"/>
      <c r="N56" s="52"/>
      <c r="O56" s="66"/>
      <c r="P56" s="35"/>
      <c r="Q56" s="35"/>
      <c r="R56" s="47"/>
      <c r="S56" s="35"/>
      <c r="T56" s="35"/>
      <c r="U56" s="52"/>
      <c r="V56" s="52"/>
    </row>
    <row r="57" spans="1:23" ht="35.1" customHeight="1" x14ac:dyDescent="0.3">
      <c r="A57" s="120"/>
      <c r="B57" s="5"/>
      <c r="C57" s="1"/>
      <c r="D57" s="460" t="s">
        <v>91</v>
      </c>
      <c r="E57" s="614"/>
      <c r="F57" s="615"/>
      <c r="G57" s="5"/>
      <c r="H57" s="120"/>
      <c r="I57"/>
      <c r="J57"/>
      <c r="K57" s="74"/>
      <c r="L57" s="43" t="s">
        <v>196</v>
      </c>
      <c r="M57" s="54" t="str">
        <f>IF(ISBLANK(E60),"",VLOOKUP(E60,$L$4:$M$7,2,FALSE))</f>
        <v/>
      </c>
      <c r="N57" s="45"/>
      <c r="O57" s="45"/>
      <c r="P57" s="53" t="s">
        <v>226</v>
      </c>
      <c r="Q57" s="54">
        <f>IF(E60="Keine",IF(ISBLANK(F60),1,0),IF(F60&lt;&gt;"",1,0))</f>
        <v>0</v>
      </c>
      <c r="R57" s="45"/>
      <c r="S57" s="45"/>
      <c r="T57" s="53" t="s">
        <v>225</v>
      </c>
      <c r="U57" s="54">
        <f>COUNTA(E57:F59,E60:E66)</f>
        <v>0</v>
      </c>
      <c r="V57" s="48"/>
    </row>
    <row r="58" spans="1:23" ht="23.45" customHeight="1" x14ac:dyDescent="0.3">
      <c r="A58" s="120"/>
      <c r="B58" s="5"/>
      <c r="C58" s="1"/>
      <c r="D58" s="101" t="s">
        <v>38</v>
      </c>
      <c r="E58" s="632"/>
      <c r="F58" s="633"/>
      <c r="G58" s="5"/>
      <c r="H58" s="120"/>
      <c r="I58"/>
      <c r="J58"/>
      <c r="K58" s="74"/>
      <c r="L58" s="639" t="s">
        <v>197</v>
      </c>
      <c r="M58" s="637" t="str">
        <f>IF(ISBLANK(E61),"",VLOOKUP(E61,$L$4:$M$7,2,FALSE))</f>
        <v/>
      </c>
      <c r="N58" s="640" t="s">
        <v>227</v>
      </c>
      <c r="O58" s="641"/>
      <c r="P58" s="642"/>
      <c r="Q58" s="637">
        <f>IF(E61="Keine",IF(ISBLANK(F61),1,0),IF(F61&lt;&gt;"",1,0))</f>
        <v>0</v>
      </c>
      <c r="R58" s="45"/>
      <c r="S58" s="45"/>
      <c r="T58" s="53" t="s">
        <v>391</v>
      </c>
      <c r="U58" s="54">
        <f>SUM(Q57:Q63)</f>
        <v>0</v>
      </c>
      <c r="V58" s="48"/>
    </row>
    <row r="59" spans="1:23" s="159" customFormat="1" ht="30" x14ac:dyDescent="0.3">
      <c r="A59" s="121"/>
      <c r="B59" s="17"/>
      <c r="C59" s="1"/>
      <c r="D59" s="466" t="s">
        <v>725</v>
      </c>
      <c r="E59" s="634"/>
      <c r="F59" s="615"/>
      <c r="G59" s="17"/>
      <c r="H59" s="121"/>
      <c r="I59" s="35"/>
      <c r="J59" s="35"/>
      <c r="K59" s="74"/>
      <c r="L59" s="639"/>
      <c r="M59" s="638"/>
      <c r="N59" s="640"/>
      <c r="O59" s="641"/>
      <c r="P59" s="642"/>
      <c r="Q59" s="638"/>
      <c r="R59" s="45"/>
      <c r="S59" s="45"/>
      <c r="T59" s="45"/>
      <c r="U59" s="48"/>
      <c r="V59" s="48"/>
    </row>
    <row r="60" spans="1:23" ht="45" customHeight="1" x14ac:dyDescent="0.3">
      <c r="A60" s="120"/>
      <c r="B60" s="5"/>
      <c r="C60" s="1"/>
      <c r="D60" s="460" t="s">
        <v>409</v>
      </c>
      <c r="E60" s="356"/>
      <c r="F60" s="205"/>
      <c r="G60" s="5"/>
      <c r="H60" s="120"/>
      <c r="I60"/>
      <c r="J60"/>
      <c r="K60" s="74"/>
      <c r="L60" s="43" t="s">
        <v>198</v>
      </c>
      <c r="M60" s="54" t="str">
        <f>IF(ISBLANK(E62),"",VLOOKUP(E62,$L$4:$M$7,2,FALSE))</f>
        <v/>
      </c>
      <c r="N60" s="45"/>
      <c r="O60" s="45"/>
      <c r="P60" s="53" t="s">
        <v>228</v>
      </c>
      <c r="Q60" s="54">
        <f>IF(E62="Keine",IF(ISBLANK(F62),1,0),IF(F62&lt;&gt;"",1,0))</f>
        <v>0</v>
      </c>
      <c r="R60" s="45"/>
      <c r="S60" s="45"/>
      <c r="T60" s="53" t="s">
        <v>235</v>
      </c>
      <c r="U60" s="54">
        <f>U58+U57</f>
        <v>0</v>
      </c>
      <c r="V60" s="48"/>
    </row>
    <row r="61" spans="1:23" ht="35.1" customHeight="1" x14ac:dyDescent="0.3">
      <c r="A61" s="120"/>
      <c r="B61" s="5"/>
      <c r="C61" s="1"/>
      <c r="D61" s="460" t="s">
        <v>405</v>
      </c>
      <c r="E61" s="204"/>
      <c r="F61" s="206"/>
      <c r="G61" s="5"/>
      <c r="H61" s="120"/>
      <c r="I61"/>
      <c r="J61"/>
      <c r="K61" s="74"/>
      <c r="L61" s="43" t="s">
        <v>199</v>
      </c>
      <c r="M61" s="54" t="str">
        <f>IF(ISBLANK(E63),"",VLOOKUP(E63,$L$4:$M$7,2,FALSE))</f>
        <v/>
      </c>
      <c r="N61" s="45"/>
      <c r="O61" s="45"/>
      <c r="P61" s="53" t="s">
        <v>229</v>
      </c>
      <c r="Q61" s="54">
        <f>IF(E63="Keine",IF(ISBLANK(F63),1,0),IF(F63&lt;&gt;"",1,0))</f>
        <v>0</v>
      </c>
      <c r="R61" s="45"/>
      <c r="S61" s="45"/>
      <c r="T61" s="53" t="s">
        <v>241</v>
      </c>
      <c r="U61" s="54">
        <f>IF(AND(E55="",U60&gt;0),1,0)</f>
        <v>0</v>
      </c>
      <c r="V61" s="48"/>
    </row>
    <row r="62" spans="1:23" ht="35.1" customHeight="1" x14ac:dyDescent="0.3">
      <c r="A62" s="120"/>
      <c r="B62" s="5"/>
      <c r="C62" s="1"/>
      <c r="D62" s="154" t="s">
        <v>406</v>
      </c>
      <c r="E62" s="207"/>
      <c r="F62" s="206"/>
      <c r="G62" s="5"/>
      <c r="H62" s="120"/>
      <c r="I62"/>
      <c r="J62"/>
      <c r="K62" s="74"/>
      <c r="L62" s="43" t="s">
        <v>200</v>
      </c>
      <c r="M62" s="54" t="str">
        <f>IF(ISBLANK(E64),"",VLOOKUP(E64,$L$4:$M$7,2,FALSE))</f>
        <v/>
      </c>
      <c r="N62" s="45"/>
      <c r="O62" s="45"/>
      <c r="P62" s="53" t="s">
        <v>230</v>
      </c>
      <c r="Q62" s="54">
        <f>IF(E64="Keine",IF(ISBLANK(F64),1,0),IF(F64&lt;&gt;"",1,0))</f>
        <v>0</v>
      </c>
      <c r="R62" s="45"/>
      <c r="S62" s="45"/>
      <c r="T62" s="53" t="s">
        <v>236</v>
      </c>
      <c r="U62" s="54">
        <f>IF(AND(E55="Nein",U60&gt;0),1,0)</f>
        <v>0</v>
      </c>
      <c r="V62" s="48"/>
    </row>
    <row r="63" spans="1:23" ht="45" customHeight="1" x14ac:dyDescent="0.3">
      <c r="A63" s="120"/>
      <c r="B63" s="5"/>
      <c r="C63" s="1"/>
      <c r="D63" s="154" t="s">
        <v>410</v>
      </c>
      <c r="E63" s="207"/>
      <c r="F63" s="206"/>
      <c r="G63" s="5"/>
      <c r="H63" s="120"/>
      <c r="I63"/>
      <c r="J63"/>
      <c r="K63" s="74"/>
      <c r="L63" s="45"/>
      <c r="M63" s="44"/>
      <c r="N63" s="45"/>
      <c r="O63" s="45"/>
      <c r="P63" s="53" t="s">
        <v>231</v>
      </c>
      <c r="Q63" s="54">
        <f>IF(E65="Nein",IF(ISBLANK(F65),1,0),IF(F65&lt;&gt;"",1,0))</f>
        <v>0</v>
      </c>
      <c r="R63" s="45"/>
      <c r="S63" s="45"/>
      <c r="T63" s="53" t="s">
        <v>237</v>
      </c>
      <c r="U63" s="54">
        <f>IF(AND(E55="Ja",U60&lt;&gt;14),1,0)</f>
        <v>0</v>
      </c>
      <c r="V63" s="48"/>
    </row>
    <row r="64" spans="1:23" ht="60" customHeight="1" x14ac:dyDescent="0.3">
      <c r="A64" s="120"/>
      <c r="B64" s="5"/>
      <c r="C64" s="1"/>
      <c r="D64" s="460" t="s">
        <v>407</v>
      </c>
      <c r="E64" s="204"/>
      <c r="F64" s="206"/>
      <c r="G64" s="5"/>
      <c r="H64" s="120"/>
      <c r="I64"/>
      <c r="J64"/>
      <c r="K64" s="74"/>
      <c r="L64" s="84" t="s">
        <v>232</v>
      </c>
      <c r="M64" s="82">
        <f>MAX(M57:M62)</f>
        <v>0</v>
      </c>
      <c r="N64" s="45"/>
      <c r="O64" s="45"/>
      <c r="P64" s="45"/>
      <c r="Q64" s="44"/>
      <c r="R64" s="45"/>
      <c r="S64" s="45"/>
      <c r="T64" s="53" t="s">
        <v>238</v>
      </c>
      <c r="U64" s="54">
        <f>SUM(U61:U63)</f>
        <v>0</v>
      </c>
      <c r="V64" s="48"/>
    </row>
    <row r="65" spans="1:22" ht="45" customHeight="1" x14ac:dyDescent="0.3">
      <c r="A65" s="120"/>
      <c r="B65" s="5"/>
      <c r="C65" s="1"/>
      <c r="D65" s="144" t="s">
        <v>183</v>
      </c>
      <c r="E65" s="702"/>
      <c r="F65" s="647"/>
      <c r="G65" s="5"/>
      <c r="H65" s="120"/>
      <c r="I65"/>
      <c r="J65"/>
      <c r="K65" s="74"/>
      <c r="L65" s="83" t="s">
        <v>233</v>
      </c>
      <c r="M65" s="82">
        <f>IF(E65="Ja",M64-1,M64)</f>
        <v>0</v>
      </c>
      <c r="N65" s="45"/>
      <c r="O65" s="45"/>
      <c r="P65" s="45"/>
      <c r="Q65" s="44"/>
      <c r="R65" s="45"/>
      <c r="S65" s="45"/>
      <c r="T65" s="53" t="s">
        <v>240</v>
      </c>
      <c r="U65" s="54">
        <f>IF(AND(E55="",U60=0),1,0)</f>
        <v>1</v>
      </c>
      <c r="V65" s="48"/>
    </row>
    <row r="66" spans="1:22" s="159" customFormat="1" ht="15.95" customHeight="1" thickBot="1" x14ac:dyDescent="0.35">
      <c r="A66" s="121"/>
      <c r="B66" s="17"/>
      <c r="C66" s="18"/>
      <c r="D66" s="481" t="s">
        <v>727</v>
      </c>
      <c r="E66" s="703"/>
      <c r="F66" s="648"/>
      <c r="G66" s="17"/>
      <c r="H66" s="121"/>
      <c r="I66" s="35"/>
      <c r="J66" s="35"/>
      <c r="K66" s="75"/>
      <c r="L66" s="71" t="s">
        <v>195</v>
      </c>
      <c r="M66" s="82" t="str">
        <f>IF(E55="Ja",VLOOKUP(M65,$M$4:$N$8,2,FALSE),"Niedrig")</f>
        <v>Niedrig</v>
      </c>
      <c r="N66" s="52"/>
      <c r="O66" s="52"/>
      <c r="P66" s="35"/>
      <c r="Q66" s="35"/>
      <c r="R66" s="47"/>
      <c r="S66" s="47"/>
      <c r="T66" s="47"/>
      <c r="U66" s="52"/>
      <c r="V66" s="52"/>
    </row>
    <row r="67" spans="1:22" ht="12.95" customHeight="1" x14ac:dyDescent="0.3">
      <c r="A67" s="120"/>
      <c r="B67" s="5"/>
      <c r="C67" s="1"/>
      <c r="D67" s="99"/>
      <c r="E67" s="34"/>
      <c r="F67" s="100"/>
      <c r="G67" s="5"/>
      <c r="H67" s="120"/>
      <c r="I67"/>
      <c r="J67"/>
      <c r="K67" s="74"/>
      <c r="L67" s="45"/>
      <c r="M67" s="44"/>
      <c r="N67" s="45"/>
      <c r="O67" s="45"/>
      <c r="P67" s="45"/>
      <c r="Q67" s="44"/>
      <c r="R67" s="45"/>
      <c r="S67" s="45"/>
      <c r="T67" s="45"/>
      <c r="U67" s="48"/>
      <c r="V67" s="48"/>
    </row>
    <row r="68" spans="1:22" s="202" customFormat="1" ht="20.100000000000001" customHeight="1" x14ac:dyDescent="0.25">
      <c r="A68" s="116"/>
      <c r="B68" s="5"/>
      <c r="C68" s="128" t="s">
        <v>93</v>
      </c>
      <c r="D68" s="132"/>
      <c r="E68" s="166"/>
      <c r="F68" s="131"/>
      <c r="G68" s="5"/>
      <c r="H68" s="116"/>
      <c r="I68" s="88"/>
      <c r="J68" s="88"/>
      <c r="K68" s="120"/>
      <c r="L68" s="162"/>
      <c r="M68" s="162"/>
      <c r="N68" s="162"/>
      <c r="O68" s="135"/>
      <c r="P68" s="162"/>
      <c r="Q68" s="162"/>
      <c r="R68" s="135"/>
      <c r="S68" s="135"/>
      <c r="T68" s="135"/>
      <c r="U68" s="135"/>
      <c r="V68" s="135"/>
    </row>
    <row r="69" spans="1:22" ht="31.5" customHeight="1" x14ac:dyDescent="0.3">
      <c r="A69" s="120"/>
      <c r="B69" s="5"/>
      <c r="C69" s="1"/>
      <c r="D69" s="12" t="s">
        <v>420</v>
      </c>
      <c r="E69" s="603"/>
      <c r="F69" s="609"/>
      <c r="G69" s="5"/>
      <c r="H69" s="120"/>
      <c r="I69"/>
      <c r="J69"/>
      <c r="K69"/>
      <c r="L69" s="58" t="s">
        <v>445</v>
      </c>
      <c r="M69" s="56">
        <v>1</v>
      </c>
      <c r="N69"/>
      <c r="O69"/>
      <c r="P69" s="69" t="s">
        <v>279</v>
      </c>
      <c r="Q69" s="69" t="s">
        <v>90</v>
      </c>
      <c r="R69"/>
      <c r="S69"/>
      <c r="T69"/>
      <c r="U69"/>
      <c r="V69"/>
    </row>
    <row r="70" spans="1:22" s="159" customFormat="1" ht="30" x14ac:dyDescent="0.3">
      <c r="A70" s="121"/>
      <c r="B70" s="17"/>
      <c r="C70" s="18"/>
      <c r="D70" s="466" t="s">
        <v>725</v>
      </c>
      <c r="E70" s="629"/>
      <c r="F70" s="610"/>
      <c r="G70" s="17"/>
      <c r="H70" s="121"/>
      <c r="I70" s="35"/>
      <c r="J70" s="35"/>
      <c r="K70" s="35"/>
      <c r="L70" s="58" t="s">
        <v>446</v>
      </c>
      <c r="M70" s="56">
        <v>1</v>
      </c>
      <c r="N70" s="35"/>
      <c r="O70" s="35"/>
      <c r="P70" s="69" t="s">
        <v>280</v>
      </c>
      <c r="Q70" s="69" t="s">
        <v>90</v>
      </c>
      <c r="R70" s="35"/>
      <c r="S70" s="35"/>
      <c r="T70" s="113" t="s">
        <v>368</v>
      </c>
      <c r="U70" s="54">
        <f>IF(OR($E$69="Ja",$E$69=""),IF(E71="",1,0),IF(E71&lt;&gt;"",1,0))</f>
        <v>1</v>
      </c>
      <c r="V70" s="35"/>
    </row>
    <row r="71" spans="1:22" ht="29.1" customHeight="1" x14ac:dyDescent="0.3">
      <c r="B71" s="5"/>
      <c r="C71" s="1"/>
      <c r="D71" s="12" t="s">
        <v>441</v>
      </c>
      <c r="E71" s="603"/>
      <c r="F71" s="658"/>
      <c r="G71" s="5"/>
      <c r="I71"/>
      <c r="J71"/>
      <c r="K71"/>
      <c r="L71" s="58" t="s">
        <v>447</v>
      </c>
      <c r="M71" s="56">
        <v>1</v>
      </c>
      <c r="N71"/>
      <c r="O71"/>
      <c r="P71" s="69" t="s">
        <v>281</v>
      </c>
      <c r="Q71" s="69" t="s">
        <v>193</v>
      </c>
      <c r="R71"/>
      <c r="S71"/>
      <c r="T71" s="88"/>
      <c r="U71" s="88"/>
      <c r="V71"/>
    </row>
    <row r="72" spans="1:22" s="159" customFormat="1" ht="15.95" customHeight="1" x14ac:dyDescent="0.3">
      <c r="B72" s="17"/>
      <c r="C72" s="18"/>
      <c r="D72" s="468" t="s">
        <v>452</v>
      </c>
      <c r="E72" s="603"/>
      <c r="F72" s="659"/>
      <c r="G72" s="17"/>
      <c r="I72" s="35"/>
      <c r="J72" s="35"/>
      <c r="K72" s="35"/>
      <c r="L72" s="58" t="s">
        <v>448</v>
      </c>
      <c r="M72" s="56">
        <v>2</v>
      </c>
      <c r="N72" s="35"/>
      <c r="O72" s="35"/>
      <c r="P72" s="69" t="s">
        <v>282</v>
      </c>
      <c r="Q72" s="69" t="s">
        <v>90</v>
      </c>
      <c r="R72" s="35"/>
      <c r="S72" s="35"/>
      <c r="T72" s="113" t="s">
        <v>369</v>
      </c>
      <c r="U72" s="54">
        <f>IF(OR($E$69="Ja",$E$69=""),IF(E78="",1,0),IF(E78&lt;&gt;"",1,0))</f>
        <v>1</v>
      </c>
      <c r="V72" s="35"/>
    </row>
    <row r="73" spans="1:22" s="159" customFormat="1" ht="75.75" thickBot="1" x14ac:dyDescent="0.35">
      <c r="B73" s="17"/>
      <c r="C73" s="18"/>
      <c r="D73" s="473" t="s">
        <v>444</v>
      </c>
      <c r="E73" s="604"/>
      <c r="F73" s="660"/>
      <c r="G73" s="17"/>
      <c r="I73" s="35"/>
      <c r="J73" s="35"/>
      <c r="K73" s="35"/>
      <c r="L73" s="58" t="s">
        <v>449</v>
      </c>
      <c r="M73" s="56">
        <v>2</v>
      </c>
      <c r="N73" s="35"/>
      <c r="O73" s="35"/>
      <c r="P73" s="69" t="s">
        <v>283</v>
      </c>
      <c r="Q73" s="69" t="s">
        <v>193</v>
      </c>
      <c r="R73" s="35"/>
      <c r="S73" s="35"/>
      <c r="T73" s="112"/>
      <c r="U73" s="112"/>
      <c r="V73" s="35"/>
    </row>
    <row r="74" spans="1:22" ht="12.95" customHeight="1" x14ac:dyDescent="0.3">
      <c r="B74" s="5"/>
      <c r="C74" s="1"/>
      <c r="D74" s="150"/>
      <c r="E74" s="184"/>
      <c r="F74" s="148"/>
      <c r="G74" s="5"/>
      <c r="I74"/>
      <c r="J74"/>
      <c r="K74"/>
      <c r="L74" s="58" t="s">
        <v>450</v>
      </c>
      <c r="M74" s="56">
        <v>3</v>
      </c>
      <c r="N74"/>
      <c r="O74"/>
      <c r="P74" s="69" t="s">
        <v>284</v>
      </c>
      <c r="Q74" s="69" t="s">
        <v>192</v>
      </c>
      <c r="R74"/>
      <c r="S74"/>
      <c r="T74" s="113" t="s">
        <v>372</v>
      </c>
      <c r="U74" s="54">
        <f>IF(M80&gt;=2036,1,0)</f>
        <v>0</v>
      </c>
      <c r="V74"/>
    </row>
    <row r="75" spans="1:22" s="202" customFormat="1" ht="20.100000000000001" customHeight="1" x14ac:dyDescent="0.25">
      <c r="A75" s="116"/>
      <c r="B75" s="5"/>
      <c r="C75" s="128" t="s">
        <v>92</v>
      </c>
      <c r="D75" s="132"/>
      <c r="E75" s="166"/>
      <c r="F75" s="131"/>
      <c r="G75" s="5"/>
      <c r="H75" s="116"/>
      <c r="I75" s="88"/>
      <c r="J75" s="88"/>
      <c r="K75" s="74"/>
      <c r="L75" s="58" t="s">
        <v>451</v>
      </c>
      <c r="M75" s="56">
        <v>3</v>
      </c>
      <c r="N75" s="110"/>
      <c r="O75" s="49"/>
      <c r="P75" s="69" t="s">
        <v>285</v>
      </c>
      <c r="Q75" s="69" t="s">
        <v>193</v>
      </c>
      <c r="R75" s="49"/>
      <c r="S75" s="49"/>
      <c r="T75" s="113" t="s">
        <v>371</v>
      </c>
      <c r="U75" s="54">
        <f>IF(OR($E$69="Ja",$E$69=""),IF(E79="",1,0),IF(AND(U74=1,E79&lt;&gt;""),1,(IF(AND(U74=0,E79=""),1,0))))</f>
        <v>1</v>
      </c>
      <c r="V75" s="49"/>
    </row>
    <row r="76" spans="1:22" ht="50.45" customHeight="1" x14ac:dyDescent="0.3">
      <c r="B76" s="5"/>
      <c r="C76" s="1"/>
      <c r="D76" s="185" t="s">
        <v>442</v>
      </c>
      <c r="E76" s="700" t="s">
        <v>433</v>
      </c>
      <c r="F76" s="701"/>
      <c r="G76" s="5"/>
      <c r="I76"/>
      <c r="J76"/>
      <c r="K76"/>
      <c r="L76" s="232" t="s">
        <v>454</v>
      </c>
      <c r="M76" s="190" t="e">
        <f>VLOOKUP(E71,L69:M75,2,FALSE)</f>
        <v>#N/A</v>
      </c>
      <c r="N76"/>
      <c r="O76"/>
      <c r="P76" s="69" t="s">
        <v>286</v>
      </c>
      <c r="Q76" s="69" t="s">
        <v>192</v>
      </c>
      <c r="R76"/>
      <c r="S76"/>
      <c r="T76" s="88"/>
      <c r="U76" s="96"/>
      <c r="V76"/>
    </row>
    <row r="77" spans="1:22" x14ac:dyDescent="0.3">
      <c r="B77" s="5"/>
      <c r="C77" s="1"/>
      <c r="D77" s="13" t="s">
        <v>79</v>
      </c>
      <c r="E77" s="691"/>
      <c r="F77" s="692"/>
      <c r="G77" s="5"/>
      <c r="I77"/>
      <c r="J77"/>
      <c r="K77"/>
      <c r="L77"/>
      <c r="M77"/>
      <c r="N77"/>
      <c r="O77"/>
      <c r="P77" s="69" t="s">
        <v>287</v>
      </c>
      <c r="Q77" s="69" t="s">
        <v>192</v>
      </c>
      <c r="R77"/>
      <c r="S77"/>
      <c r="T77" s="113" t="s">
        <v>373</v>
      </c>
      <c r="U77" s="54">
        <f>IF(M80&gt;=2071,1,0)</f>
        <v>0</v>
      </c>
      <c r="V77"/>
    </row>
    <row r="78" spans="1:22" ht="30" customHeight="1" x14ac:dyDescent="0.3">
      <c r="B78" s="5"/>
      <c r="C78" s="1"/>
      <c r="D78" s="12" t="s">
        <v>14</v>
      </c>
      <c r="E78" s="203"/>
      <c r="F78" s="223"/>
      <c r="G78" s="5"/>
      <c r="I78"/>
      <c r="J78"/>
      <c r="K78"/>
      <c r="L78" s="88" t="s">
        <v>247</v>
      </c>
      <c r="M78" s="190">
        <f>YEAR('3 Vorhaben'!$H$17)</f>
        <v>1900</v>
      </c>
      <c r="N78" s="88"/>
      <c r="O78"/>
      <c r="P78"/>
      <c r="Q78" s="88"/>
      <c r="R78"/>
      <c r="S78"/>
      <c r="T78" s="113" t="s">
        <v>370</v>
      </c>
      <c r="U78" s="54">
        <f>IF(OR($E$69="Ja",$E$69=""),IF(E80="",1,0),IF(AND(U77=1,E80&lt;&gt;""),1,(IF(AND(U77=0,E80=""),1,0))))</f>
        <v>1</v>
      </c>
      <c r="V78"/>
    </row>
    <row r="79" spans="1:22" ht="30" customHeight="1" x14ac:dyDescent="0.3">
      <c r="B79" s="5"/>
      <c r="C79" s="1"/>
      <c r="D79" s="191" t="s">
        <v>15</v>
      </c>
      <c r="E79" s="224"/>
      <c r="F79" s="223"/>
      <c r="G79" s="5"/>
      <c r="I79"/>
      <c r="J79"/>
      <c r="K79"/>
      <c r="L79" s="88" t="s">
        <v>455</v>
      </c>
      <c r="M79" s="192">
        <f>'3 Vorhaben'!H16</f>
        <v>0</v>
      </c>
      <c r="N79" s="88"/>
      <c r="O79" s="88"/>
      <c r="P79" s="88" t="s">
        <v>288</v>
      </c>
      <c r="Q79" s="230" t="e">
        <f>M76&amp;"_"&amp;M82</f>
        <v>#N/A</v>
      </c>
      <c r="R79"/>
      <c r="S79"/>
      <c r="T79" s="88"/>
      <c r="U79" s="88"/>
      <c r="V79"/>
    </row>
    <row r="80" spans="1:22" ht="30" customHeight="1" x14ac:dyDescent="0.3">
      <c r="B80" s="5"/>
      <c r="C80" s="1"/>
      <c r="D80" s="191" t="s">
        <v>16</v>
      </c>
      <c r="E80" s="224"/>
      <c r="F80" s="223"/>
      <c r="G80" s="5"/>
      <c r="I80"/>
      <c r="J80"/>
      <c r="K80"/>
      <c r="L80" s="113" t="s">
        <v>248</v>
      </c>
      <c r="M80" s="54">
        <f>M78+M79</f>
        <v>1900</v>
      </c>
      <c r="N80"/>
      <c r="O80"/>
      <c r="P80" s="225" t="s">
        <v>289</v>
      </c>
      <c r="Q80" s="230" t="e">
        <f>VLOOKUP(Q79,P69:Q77,2,FALSE)</f>
        <v>#N/A</v>
      </c>
      <c r="R80"/>
      <c r="S80"/>
      <c r="T80" s="88"/>
      <c r="U80" s="88"/>
      <c r="V80"/>
    </row>
    <row r="81" spans="1:23" s="159" customFormat="1" ht="15.95" customHeight="1" x14ac:dyDescent="0.3">
      <c r="B81" s="17"/>
      <c r="C81" s="18"/>
      <c r="D81" s="468" t="s">
        <v>443</v>
      </c>
      <c r="E81" s="695"/>
      <c r="F81" s="696"/>
      <c r="G81" s="17"/>
      <c r="I81" s="35"/>
      <c r="J81" s="35"/>
      <c r="K81" s="35"/>
      <c r="L81" s="35"/>
      <c r="M81" s="35"/>
      <c r="N81" s="35"/>
      <c r="O81" s="35"/>
      <c r="P81" s="225" t="s">
        <v>290</v>
      </c>
      <c r="Q81" s="230" t="e">
        <f>IF(E69="Ja","Niedrig",Q80)</f>
        <v>#N/A</v>
      </c>
      <c r="R81" s="35"/>
      <c r="S81" s="35"/>
      <c r="T81" s="226" t="s">
        <v>363</v>
      </c>
      <c r="U81" s="54">
        <f>IF(SUM(U70,U72,U75,U78)=4,1,0)</f>
        <v>1</v>
      </c>
      <c r="V81" s="35"/>
    </row>
    <row r="82" spans="1:23" s="159" customFormat="1" ht="75.75" thickBot="1" x14ac:dyDescent="0.35">
      <c r="B82" s="17"/>
      <c r="C82" s="18"/>
      <c r="D82" s="475" t="s">
        <v>453</v>
      </c>
      <c r="E82" s="697"/>
      <c r="F82" s="698"/>
      <c r="G82" s="17"/>
      <c r="I82" s="35"/>
      <c r="J82" s="35"/>
      <c r="K82" s="35"/>
      <c r="L82" s="229" t="s">
        <v>278</v>
      </c>
      <c r="M82" s="230">
        <f>IF(E80&lt;&gt;"",E80,IF(E79&lt;&gt;"",E79,E78))</f>
        <v>0</v>
      </c>
      <c r="N82" s="35"/>
      <c r="O82" s="35"/>
      <c r="P82" s="35"/>
      <c r="Q82" s="35"/>
      <c r="R82" s="35"/>
      <c r="S82" s="35"/>
      <c r="T82" s="88"/>
      <c r="U82" s="88"/>
      <c r="V82" s="35"/>
    </row>
    <row r="83" spans="1:23" ht="12.95" customHeight="1" x14ac:dyDescent="0.3">
      <c r="B83" s="5"/>
      <c r="C83" s="1"/>
      <c r="D83" s="12"/>
      <c r="E83" s="108"/>
      <c r="F83" s="30"/>
      <c r="G83" s="5"/>
      <c r="I83"/>
      <c r="J83"/>
      <c r="K83"/>
      <c r="L83"/>
      <c r="M83"/>
      <c r="N83"/>
      <c r="O83"/>
      <c r="P83"/>
      <c r="Q83"/>
      <c r="R83"/>
      <c r="S83" s="35"/>
      <c r="T83" s="85" t="s">
        <v>458</v>
      </c>
      <c r="U83" s="82">
        <f>IF(E69="Ja",IF(ISBLANK(F69),0,1),1)</f>
        <v>1</v>
      </c>
      <c r="V83"/>
    </row>
    <row r="84" spans="1:23" s="202" customFormat="1" ht="20.100000000000001" customHeight="1" x14ac:dyDescent="0.3">
      <c r="A84" s="116"/>
      <c r="B84" s="27"/>
      <c r="C84" s="128" t="s">
        <v>99</v>
      </c>
      <c r="D84" s="132"/>
      <c r="E84" s="130"/>
      <c r="F84" s="131" t="s">
        <v>239</v>
      </c>
      <c r="G84" s="74"/>
      <c r="H84" s="116"/>
      <c r="I84" s="86"/>
      <c r="J84" s="86"/>
      <c r="K84" s="116"/>
      <c r="Q84" s="159"/>
      <c r="R84" s="35"/>
      <c r="S84" s="35"/>
      <c r="T84" s="85" t="s">
        <v>460</v>
      </c>
      <c r="U84" s="82">
        <f>IF(U83+U81=2,1,0)</f>
        <v>1</v>
      </c>
      <c r="V84" s="35"/>
    </row>
    <row r="85" spans="1:23" ht="30" customHeight="1" x14ac:dyDescent="0.3">
      <c r="A85" s="120"/>
      <c r="B85" s="5"/>
      <c r="C85" s="1"/>
      <c r="D85" s="143" t="s">
        <v>118</v>
      </c>
      <c r="E85" s="238" t="str">
        <f>IF(F85="ok",M66,"FEHLER")</f>
        <v>FEHLER</v>
      </c>
      <c r="F85" s="195" t="str">
        <f>IF(U65=1,"Keine Angaben!",(IF(U64&gt;0,"Sensitivitätsanalyse unvollständig oder fehlerhaft ausgefüllt. Bitte Eingaben überprüfen!","ok")))</f>
        <v>Keine Angaben!</v>
      </c>
      <c r="G85" s="74"/>
      <c r="H85" s="120"/>
      <c r="I85" s="74"/>
      <c r="J85" s="74"/>
      <c r="K85" s="74"/>
      <c r="L85"/>
      <c r="M85"/>
      <c r="N85"/>
      <c r="O85"/>
      <c r="P85"/>
      <c r="Q85"/>
      <c r="R85"/>
      <c r="S85" s="35"/>
      <c r="T85" s="88"/>
      <c r="U85" s="88"/>
      <c r="V85"/>
    </row>
    <row r="86" spans="1:23" ht="30" customHeight="1" x14ac:dyDescent="0.3">
      <c r="A86" s="120"/>
      <c r="B86" s="5"/>
      <c r="C86" s="1"/>
      <c r="D86" s="142" t="s">
        <v>117</v>
      </c>
      <c r="E86" s="239" t="str">
        <f>IF(F86="ok",Q81,"FEHLER")</f>
        <v>FEHLER</v>
      </c>
      <c r="F86" s="197" t="str">
        <f>VLOOKUP(U91,$T$4:$V$9,2,FALSE)</f>
        <v>keine Angaben!</v>
      </c>
      <c r="G86" s="74"/>
      <c r="H86" s="120"/>
      <c r="I86" s="74"/>
      <c r="J86" s="74"/>
      <c r="K86" s="74"/>
      <c r="L86"/>
      <c r="M86"/>
      <c r="N86"/>
      <c r="O86"/>
      <c r="P86"/>
      <c r="Q86"/>
      <c r="R86"/>
      <c r="S86" s="35"/>
      <c r="T86" s="88"/>
      <c r="U86" s="88"/>
      <c r="V86"/>
    </row>
    <row r="87" spans="1:23" ht="30" customHeight="1" x14ac:dyDescent="0.3">
      <c r="A87" s="120"/>
      <c r="B87" s="5"/>
      <c r="C87" s="1"/>
      <c r="D87" s="142" t="s">
        <v>119</v>
      </c>
      <c r="E87" s="239" t="str">
        <f>IF(AND(F85="ok",F86="ok"),P89,"FEHLER")</f>
        <v>FEHLER</v>
      </c>
      <c r="F87" s="197" t="str">
        <f>IF(AND(F85="ok",F86="ok"),"ok","Sensitivitäts- und/oder Expositionsanalyse fehlend oder fehlerhaft")</f>
        <v>Sensitivitäts- und/oder Expositionsanalyse fehlend oder fehlerhaft</v>
      </c>
      <c r="G87" s="74"/>
      <c r="H87" s="120"/>
      <c r="I87" s="74"/>
      <c r="J87" s="74"/>
      <c r="K87" s="74"/>
      <c r="L87" s="45" t="s">
        <v>220</v>
      </c>
      <c r="M87" s="44"/>
      <c r="N87" s="45"/>
      <c r="O87" s="45"/>
      <c r="P87" s="77" t="str">
        <f>E85&amp;"_"&amp;E86</f>
        <v>FEHLER_FEHLER</v>
      </c>
      <c r="Q87"/>
      <c r="R87"/>
      <c r="S87"/>
      <c r="T87" s="53" t="s">
        <v>348</v>
      </c>
      <c r="U87" s="54">
        <f>IF(E69="",0,0)</f>
        <v>0</v>
      </c>
      <c r="V87"/>
    </row>
    <row r="88" spans="1:23" ht="16.5" customHeight="1" x14ac:dyDescent="0.3">
      <c r="A88" s="120"/>
      <c r="B88" s="5"/>
      <c r="C88" s="1"/>
      <c r="D88" s="141" t="s">
        <v>129</v>
      </c>
      <c r="E88" s="616" t="str">
        <f>IF(AND(F85="ok",F86="ok"),VLOOKUP(E87,$Q$4:$R$12,2,FALSE),"FEHLER")</f>
        <v>FEHLER</v>
      </c>
      <c r="F88" s="690" t="str">
        <f>IF(AND(F85="ok",F86="ok"),"ok","Sensitivitäts- und/oder Expositionsanalyse fehlend oder fehlerhaft")</f>
        <v>Sensitivitäts- und/oder Expositionsanalyse fehlend oder fehlerhaft</v>
      </c>
      <c r="G88" s="74"/>
      <c r="H88" s="120"/>
      <c r="I88" s="74"/>
      <c r="J88" s="74"/>
      <c r="K88" s="74"/>
      <c r="L88" s="45"/>
      <c r="M88" s="44"/>
      <c r="N88" s="45"/>
      <c r="O88" s="45"/>
      <c r="P88" s="45"/>
      <c r="Q88"/>
      <c r="R88"/>
      <c r="S88" s="35"/>
      <c r="T88" s="53" t="s">
        <v>349</v>
      </c>
      <c r="U88" s="54">
        <f>IF(E69="Ja",1,0)</f>
        <v>0</v>
      </c>
      <c r="V88"/>
    </row>
    <row r="89" spans="1:23" ht="15.95" customHeight="1" thickBot="1" x14ac:dyDescent="0.35">
      <c r="B89" s="5"/>
      <c r="C89" s="1"/>
      <c r="D89" s="472" t="s">
        <v>724</v>
      </c>
      <c r="E89" s="617"/>
      <c r="F89" s="619"/>
      <c r="G89" s="74"/>
      <c r="I89" s="73"/>
      <c r="J89" s="73"/>
      <c r="K89" s="73"/>
      <c r="L89" s="45" t="s">
        <v>221</v>
      </c>
      <c r="M89" s="44"/>
      <c r="N89" s="45"/>
      <c r="O89" s="45"/>
      <c r="P89" s="77" t="e">
        <f>VLOOKUP(P87,$P$4:$R$12,2,FALSE)</f>
        <v>#N/A</v>
      </c>
      <c r="Q89"/>
      <c r="R89"/>
      <c r="S89"/>
      <c r="T89" s="53" t="s">
        <v>350</v>
      </c>
      <c r="U89" s="54">
        <f>IF(OR(E69="Nein",E69="Unsicher"),2,0)</f>
        <v>0</v>
      </c>
      <c r="V89"/>
    </row>
    <row r="90" spans="1:23" ht="69.95" customHeight="1" x14ac:dyDescent="0.3">
      <c r="B90" s="5"/>
      <c r="C90" s="1"/>
      <c r="D90" s="1"/>
      <c r="E90" s="149"/>
      <c r="F90" s="103"/>
      <c r="G90" s="5"/>
      <c r="I90"/>
      <c r="J90"/>
      <c r="K90"/>
      <c r="L90"/>
      <c r="M90"/>
      <c r="N90"/>
      <c r="O90"/>
      <c r="P90"/>
      <c r="Q90"/>
      <c r="R90"/>
      <c r="S90"/>
      <c r="T90" s="85" t="s">
        <v>351</v>
      </c>
      <c r="U90" s="82">
        <f>MAX(U87:U89)</f>
        <v>0</v>
      </c>
      <c r="V90"/>
    </row>
    <row r="91" spans="1:23" s="116" customFormat="1" ht="30" customHeight="1" x14ac:dyDescent="0.25">
      <c r="B91" s="7"/>
      <c r="C91" s="126"/>
      <c r="D91" s="126" t="s">
        <v>67</v>
      </c>
      <c r="E91" s="127"/>
      <c r="F91" s="127"/>
      <c r="G91" s="86"/>
      <c r="I91" s="86"/>
      <c r="J91" s="86"/>
      <c r="K91" s="86"/>
      <c r="L91" s="86"/>
      <c r="M91" s="86"/>
      <c r="N91" s="86"/>
      <c r="O91" s="64"/>
      <c r="P91" s="86"/>
      <c r="Q91" s="86"/>
      <c r="R91" s="36"/>
      <c r="S91"/>
      <c r="T91" s="85" t="s">
        <v>352</v>
      </c>
      <c r="U91" s="82" t="str">
        <f>U90&amp;"_"&amp;U84</f>
        <v>0_1</v>
      </c>
      <c r="V91" s="36"/>
      <c r="W91" s="200"/>
    </row>
    <row r="92" spans="1:23" s="133" customFormat="1" x14ac:dyDescent="0.25">
      <c r="A92" s="120"/>
      <c r="B92" s="5"/>
      <c r="C92" s="11"/>
      <c r="D92" s="11"/>
      <c r="E92" s="151" t="s">
        <v>408</v>
      </c>
      <c r="F92" s="151" t="s">
        <v>390</v>
      </c>
      <c r="G92" s="5"/>
      <c r="H92" s="120"/>
      <c r="I92" s="76"/>
      <c r="J92" s="76"/>
      <c r="K92" s="76"/>
      <c r="L92" s="76"/>
      <c r="M92" s="76"/>
      <c r="N92" s="76"/>
      <c r="O92" s="76"/>
      <c r="P92" s="76"/>
      <c r="Q92" s="76"/>
      <c r="R92" s="76"/>
      <c r="S92" s="76"/>
      <c r="T92" s="76"/>
      <c r="U92" s="76"/>
      <c r="V92" s="76"/>
    </row>
    <row r="93" spans="1:23" s="162" customFormat="1" ht="20.100000000000001" customHeight="1" x14ac:dyDescent="0.25">
      <c r="A93" s="120"/>
      <c r="B93" s="5"/>
      <c r="C93" s="128" t="s">
        <v>116</v>
      </c>
      <c r="D93" s="129"/>
      <c r="E93" s="130"/>
      <c r="F93" s="131"/>
      <c r="G93" s="5"/>
      <c r="H93" s="120"/>
      <c r="I93" s="110"/>
      <c r="J93" s="110"/>
      <c r="K93" s="120"/>
      <c r="O93" s="135"/>
      <c r="R93" s="135"/>
      <c r="S93" s="135"/>
      <c r="T93" s="135"/>
      <c r="U93" s="135"/>
      <c r="V93" s="135"/>
    </row>
    <row r="94" spans="1:23" ht="45.6" customHeight="1" x14ac:dyDescent="0.3">
      <c r="A94" s="120"/>
      <c r="B94" s="5"/>
      <c r="C94" s="1"/>
      <c r="D94" s="12" t="s">
        <v>401</v>
      </c>
      <c r="E94" s="603"/>
      <c r="F94" s="666"/>
      <c r="G94" s="5"/>
      <c r="H94" s="120"/>
      <c r="I94"/>
      <c r="J94"/>
      <c r="K94" s="74"/>
      <c r="L94" s="71" t="s">
        <v>234</v>
      </c>
      <c r="M94" s="44"/>
      <c r="N94" s="45"/>
      <c r="O94" s="45"/>
      <c r="P94" s="85" t="s">
        <v>392</v>
      </c>
      <c r="Q94" s="44"/>
      <c r="R94" s="45"/>
      <c r="S94" s="45"/>
      <c r="T94" s="45"/>
      <c r="U94" s="48"/>
      <c r="V94" s="48"/>
    </row>
    <row r="95" spans="1:23" s="159" customFormat="1" ht="15.95" customHeight="1" x14ac:dyDescent="0.3">
      <c r="A95" s="121"/>
      <c r="B95" s="17"/>
      <c r="C95" s="18"/>
      <c r="D95" s="466" t="s">
        <v>726</v>
      </c>
      <c r="E95" s="629"/>
      <c r="F95" s="699"/>
      <c r="G95" s="17"/>
      <c r="H95" s="121"/>
      <c r="I95" s="35"/>
      <c r="J95" s="35"/>
      <c r="K95" s="75"/>
      <c r="L95" s="52"/>
      <c r="M95" s="52"/>
      <c r="N95" s="52"/>
      <c r="O95" s="66"/>
      <c r="P95" s="35"/>
      <c r="Q95" s="35"/>
      <c r="R95" s="47"/>
      <c r="S95" s="35"/>
      <c r="T95" s="35"/>
      <c r="U95" s="52"/>
      <c r="V95" s="52"/>
    </row>
    <row r="96" spans="1:23" ht="35.1" customHeight="1" x14ac:dyDescent="0.3">
      <c r="A96" s="120"/>
      <c r="B96" s="5"/>
      <c r="C96" s="1"/>
      <c r="D96" s="460" t="s">
        <v>91</v>
      </c>
      <c r="E96" s="614"/>
      <c r="F96" s="615"/>
      <c r="G96" s="5"/>
      <c r="H96" s="120"/>
      <c r="I96"/>
      <c r="J96"/>
      <c r="K96" s="74"/>
      <c r="L96" s="43" t="s">
        <v>196</v>
      </c>
      <c r="M96" s="54" t="str">
        <f>IF(ISBLANK(E99),"",VLOOKUP(E99,$L$4:$M$7,2,FALSE))</f>
        <v/>
      </c>
      <c r="N96" s="45"/>
      <c r="O96" s="45"/>
      <c r="P96" s="53" t="s">
        <v>226</v>
      </c>
      <c r="Q96" s="54">
        <f>IF(E99="Keine",IF(ISBLANK(F99),1,0),IF(F99&lt;&gt;"",1,0))</f>
        <v>0</v>
      </c>
      <c r="R96" s="45"/>
      <c r="S96" s="45"/>
      <c r="T96" s="53" t="s">
        <v>225</v>
      </c>
      <c r="U96" s="54">
        <f>COUNTA(E96:F98,E99:E105)</f>
        <v>0</v>
      </c>
      <c r="V96" s="48"/>
    </row>
    <row r="97" spans="1:22" ht="23.45" customHeight="1" x14ac:dyDescent="0.3">
      <c r="A97" s="120"/>
      <c r="B97" s="5"/>
      <c r="C97" s="1"/>
      <c r="D97" s="101" t="s">
        <v>38</v>
      </c>
      <c r="E97" s="632"/>
      <c r="F97" s="633"/>
      <c r="G97" s="5"/>
      <c r="H97" s="120"/>
      <c r="I97"/>
      <c r="J97"/>
      <c r="K97" s="74"/>
      <c r="L97" s="639" t="s">
        <v>197</v>
      </c>
      <c r="M97" s="637" t="str">
        <f>IF(ISBLANK(E100),"",VLOOKUP(E100,$L$4:$M$7,2,FALSE))</f>
        <v/>
      </c>
      <c r="N97" s="640" t="s">
        <v>227</v>
      </c>
      <c r="O97" s="641"/>
      <c r="P97" s="642"/>
      <c r="Q97" s="637">
        <f>IF(E100="Keine",IF(ISBLANK(F100),1,0),IF(F100&lt;&gt;"",1,0))</f>
        <v>0</v>
      </c>
      <c r="R97" s="45"/>
      <c r="S97" s="45"/>
      <c r="T97" s="53" t="s">
        <v>391</v>
      </c>
      <c r="U97" s="54">
        <f>SUM(Q96:Q102)</f>
        <v>0</v>
      </c>
      <c r="V97" s="48"/>
    </row>
    <row r="98" spans="1:22" s="159" customFormat="1" ht="30" x14ac:dyDescent="0.3">
      <c r="A98" s="121"/>
      <c r="B98" s="17"/>
      <c r="C98" s="1"/>
      <c r="D98" s="466" t="s">
        <v>725</v>
      </c>
      <c r="E98" s="634"/>
      <c r="F98" s="615"/>
      <c r="G98" s="17"/>
      <c r="H98" s="121"/>
      <c r="I98" s="35"/>
      <c r="J98" s="35"/>
      <c r="K98" s="74"/>
      <c r="L98" s="639"/>
      <c r="M98" s="638"/>
      <c r="N98" s="640"/>
      <c r="O98" s="641"/>
      <c r="P98" s="642"/>
      <c r="Q98" s="638"/>
      <c r="R98" s="45"/>
      <c r="S98" s="45"/>
      <c r="T98" s="45"/>
      <c r="U98" s="48"/>
      <c r="V98" s="48"/>
    </row>
    <row r="99" spans="1:22" ht="45" customHeight="1" x14ac:dyDescent="0.3">
      <c r="A99" s="120"/>
      <c r="B99" s="5"/>
      <c r="C99" s="1"/>
      <c r="D99" s="460" t="s">
        <v>409</v>
      </c>
      <c r="E99" s="356"/>
      <c r="F99" s="205"/>
      <c r="G99" s="5"/>
      <c r="H99" s="120"/>
      <c r="I99"/>
      <c r="J99"/>
      <c r="K99" s="74"/>
      <c r="L99" s="43" t="s">
        <v>198</v>
      </c>
      <c r="M99" s="54" t="str">
        <f>IF(ISBLANK(E101),"",VLOOKUP(E101,$L$4:$M$7,2,FALSE))</f>
        <v/>
      </c>
      <c r="N99" s="45"/>
      <c r="O99" s="45"/>
      <c r="P99" s="53" t="s">
        <v>228</v>
      </c>
      <c r="Q99" s="54">
        <f>IF(E101="Keine",IF(ISBLANK(F101),1,0),IF(F101&lt;&gt;"",1,0))</f>
        <v>0</v>
      </c>
      <c r="R99" s="45"/>
      <c r="S99" s="45"/>
      <c r="T99" s="53" t="s">
        <v>235</v>
      </c>
      <c r="U99" s="54">
        <f>U97+U96</f>
        <v>0</v>
      </c>
      <c r="V99" s="48"/>
    </row>
    <row r="100" spans="1:22" ht="35.1" customHeight="1" x14ac:dyDescent="0.3">
      <c r="A100" s="120"/>
      <c r="B100" s="5"/>
      <c r="C100" s="1"/>
      <c r="D100" s="460" t="s">
        <v>405</v>
      </c>
      <c r="E100" s="204"/>
      <c r="F100" s="206"/>
      <c r="G100" s="5"/>
      <c r="H100" s="120"/>
      <c r="I100"/>
      <c r="J100"/>
      <c r="K100" s="74"/>
      <c r="L100" s="43" t="s">
        <v>199</v>
      </c>
      <c r="M100" s="54" t="str">
        <f>IF(ISBLANK(E102),"",VLOOKUP(E102,$L$4:$M$7,2,FALSE))</f>
        <v/>
      </c>
      <c r="N100" s="45"/>
      <c r="O100" s="45"/>
      <c r="P100" s="53" t="s">
        <v>229</v>
      </c>
      <c r="Q100" s="54">
        <f>IF(E102="Keine",IF(ISBLANK(F102),1,0),IF(F102&lt;&gt;"",1,0))</f>
        <v>0</v>
      </c>
      <c r="R100" s="45"/>
      <c r="S100" s="45"/>
      <c r="T100" s="53" t="s">
        <v>241</v>
      </c>
      <c r="U100" s="54">
        <f>IF(AND(E94="",U99&gt;0),1,0)</f>
        <v>0</v>
      </c>
      <c r="V100" s="48"/>
    </row>
    <row r="101" spans="1:22" ht="35.1" customHeight="1" x14ac:dyDescent="0.3">
      <c r="A101" s="120"/>
      <c r="B101" s="5"/>
      <c r="C101" s="1"/>
      <c r="D101" s="154" t="s">
        <v>406</v>
      </c>
      <c r="E101" s="207"/>
      <c r="F101" s="206"/>
      <c r="G101" s="5"/>
      <c r="H101" s="120"/>
      <c r="I101"/>
      <c r="J101"/>
      <c r="K101" s="74"/>
      <c r="L101" s="43" t="s">
        <v>200</v>
      </c>
      <c r="M101" s="54" t="str">
        <f>IF(ISBLANK(E103),"",VLOOKUP(E103,$L$4:$M$7,2,FALSE))</f>
        <v/>
      </c>
      <c r="N101" s="45"/>
      <c r="O101" s="45"/>
      <c r="P101" s="53" t="s">
        <v>230</v>
      </c>
      <c r="Q101" s="54">
        <f>IF(E103="Keine",IF(ISBLANK(F103),1,0),IF(F103&lt;&gt;"",1,0))</f>
        <v>0</v>
      </c>
      <c r="R101" s="45"/>
      <c r="S101" s="45"/>
      <c r="T101" s="53" t="s">
        <v>236</v>
      </c>
      <c r="U101" s="54">
        <f>IF(AND(E94="Nein",U99&gt;0),1,0)</f>
        <v>0</v>
      </c>
      <c r="V101" s="48"/>
    </row>
    <row r="102" spans="1:22" ht="45" customHeight="1" x14ac:dyDescent="0.3">
      <c r="A102" s="120"/>
      <c r="B102" s="5"/>
      <c r="C102" s="1"/>
      <c r="D102" s="154" t="s">
        <v>410</v>
      </c>
      <c r="E102" s="207"/>
      <c r="F102" s="206"/>
      <c r="G102" s="5"/>
      <c r="H102" s="120"/>
      <c r="I102"/>
      <c r="J102"/>
      <c r="K102" s="74"/>
      <c r="L102" s="45"/>
      <c r="M102" s="44"/>
      <c r="N102" s="45"/>
      <c r="O102" s="45"/>
      <c r="P102" s="53" t="s">
        <v>231</v>
      </c>
      <c r="Q102" s="54">
        <f>IF(E104="Nein",IF(ISBLANK(F104),1,0),IF(F104&lt;&gt;"",1,0))</f>
        <v>0</v>
      </c>
      <c r="R102" s="45"/>
      <c r="S102" s="45"/>
      <c r="T102" s="53" t="s">
        <v>237</v>
      </c>
      <c r="U102" s="54">
        <f>IF(AND(E94="Ja",U99&lt;&gt;14),1,0)</f>
        <v>0</v>
      </c>
      <c r="V102" s="48"/>
    </row>
    <row r="103" spans="1:22" ht="60" customHeight="1" x14ac:dyDescent="0.3">
      <c r="A103" s="120"/>
      <c r="B103" s="5"/>
      <c r="C103" s="1"/>
      <c r="D103" s="460" t="s">
        <v>407</v>
      </c>
      <c r="E103" s="204"/>
      <c r="F103" s="206"/>
      <c r="G103" s="5"/>
      <c r="H103" s="120"/>
      <c r="I103"/>
      <c r="J103"/>
      <c r="K103" s="74"/>
      <c r="L103" s="84" t="s">
        <v>232</v>
      </c>
      <c r="M103" s="82">
        <f>MAX(M96:M101)</f>
        <v>0</v>
      </c>
      <c r="N103" s="45"/>
      <c r="O103" s="45"/>
      <c r="P103" s="45"/>
      <c r="Q103" s="44"/>
      <c r="R103" s="45"/>
      <c r="S103" s="45"/>
      <c r="T103" s="53" t="s">
        <v>238</v>
      </c>
      <c r="U103" s="54">
        <f>SUM(U100:U102)</f>
        <v>0</v>
      </c>
      <c r="V103" s="48"/>
    </row>
    <row r="104" spans="1:22" ht="45" customHeight="1" x14ac:dyDescent="0.3">
      <c r="A104" s="120"/>
      <c r="B104" s="5"/>
      <c r="C104" s="1"/>
      <c r="D104" s="144" t="s">
        <v>183</v>
      </c>
      <c r="E104" s="630"/>
      <c r="F104" s="647"/>
      <c r="G104" s="5"/>
      <c r="H104" s="120"/>
      <c r="I104"/>
      <c r="J104"/>
      <c r="K104" s="74"/>
      <c r="L104" s="83" t="s">
        <v>233</v>
      </c>
      <c r="M104" s="82">
        <v>1</v>
      </c>
      <c r="N104" s="45"/>
      <c r="O104" s="45"/>
      <c r="P104" s="45"/>
      <c r="Q104" s="44"/>
      <c r="R104" s="45"/>
      <c r="S104" s="45"/>
      <c r="T104" s="53" t="s">
        <v>240</v>
      </c>
      <c r="U104" s="54">
        <f>IF(AND(E94="",U99=0),1,0)</f>
        <v>1</v>
      </c>
      <c r="V104" s="48"/>
    </row>
    <row r="105" spans="1:22" s="159" customFormat="1" ht="15.95" customHeight="1" thickBot="1" x14ac:dyDescent="0.35">
      <c r="A105" s="121"/>
      <c r="B105" s="17"/>
      <c r="C105" s="18"/>
      <c r="D105" s="481" t="s">
        <v>727</v>
      </c>
      <c r="E105" s="631"/>
      <c r="F105" s="648"/>
      <c r="G105" s="17"/>
      <c r="H105" s="121"/>
      <c r="I105" s="35"/>
      <c r="J105" s="35"/>
      <c r="K105" s="75"/>
      <c r="L105" s="71" t="s">
        <v>195</v>
      </c>
      <c r="M105" s="82" t="str">
        <f>IF(E94="Ja",VLOOKUP(M104,$M$4:$N$8,2,FALSE),"Niedrig")</f>
        <v>Niedrig</v>
      </c>
      <c r="N105" s="52"/>
      <c r="O105" s="52"/>
      <c r="P105" s="35"/>
      <c r="Q105" s="35"/>
      <c r="R105" s="47"/>
      <c r="S105" s="47"/>
      <c r="T105" s="47"/>
      <c r="U105" s="52"/>
      <c r="V105" s="52"/>
    </row>
    <row r="106" spans="1:22" ht="12.95" customHeight="1" x14ac:dyDescent="0.3">
      <c r="A106" s="120"/>
      <c r="B106" s="5"/>
      <c r="C106" s="1"/>
      <c r="D106" s="99"/>
      <c r="E106" s="145"/>
      <c r="F106" s="100"/>
      <c r="G106" s="5"/>
      <c r="H106" s="120"/>
      <c r="I106"/>
      <c r="J106"/>
      <c r="K106" s="74"/>
      <c r="L106" s="45"/>
      <c r="M106" s="44"/>
      <c r="N106" s="45"/>
      <c r="O106" s="45"/>
      <c r="P106" s="45"/>
      <c r="Q106" s="44"/>
      <c r="R106" s="45"/>
      <c r="S106" s="45"/>
      <c r="T106" s="45"/>
      <c r="U106" s="48"/>
      <c r="V106" s="48"/>
    </row>
    <row r="107" spans="1:22" s="202" customFormat="1" ht="20.100000000000001" customHeight="1" x14ac:dyDescent="0.25">
      <c r="A107" s="116"/>
      <c r="B107" s="5"/>
      <c r="C107" s="128" t="s">
        <v>93</v>
      </c>
      <c r="D107" s="132"/>
      <c r="E107" s="164"/>
      <c r="F107" s="131"/>
      <c r="G107" s="5"/>
      <c r="H107" s="116"/>
      <c r="I107" s="88"/>
      <c r="J107" s="88"/>
      <c r="K107" s="120"/>
      <c r="L107" s="162"/>
      <c r="M107" s="162"/>
      <c r="N107" s="162"/>
      <c r="O107" s="135"/>
      <c r="P107" s="162"/>
      <c r="Q107" s="162"/>
      <c r="R107" s="135"/>
      <c r="S107" s="135"/>
      <c r="T107" s="135"/>
      <c r="U107" s="135"/>
      <c r="V107" s="135"/>
    </row>
    <row r="108" spans="1:22" ht="31.5" customHeight="1" x14ac:dyDescent="0.3">
      <c r="A108" s="120"/>
      <c r="B108" s="5"/>
      <c r="C108" s="1"/>
      <c r="D108" s="12" t="s">
        <v>420</v>
      </c>
      <c r="E108" s="603"/>
      <c r="F108" s="609"/>
      <c r="G108" s="5"/>
      <c r="H108" s="120"/>
      <c r="I108"/>
      <c r="J108"/>
      <c r="K108"/>
      <c r="L108"/>
      <c r="M108"/>
      <c r="N108" s="45"/>
      <c r="O108" s="45"/>
      <c r="P108" s="45"/>
      <c r="Q108" s="45"/>
      <c r="R108" s="45"/>
      <c r="S108" s="45"/>
      <c r="T108" s="45"/>
      <c r="U108" s="45"/>
      <c r="V108"/>
    </row>
    <row r="109" spans="1:22" s="159" customFormat="1" ht="15.95" customHeight="1" x14ac:dyDescent="0.3">
      <c r="A109" s="121"/>
      <c r="B109" s="17"/>
      <c r="C109" s="18"/>
      <c r="D109" s="466" t="s">
        <v>725</v>
      </c>
      <c r="E109" s="629"/>
      <c r="F109" s="610"/>
      <c r="G109" s="17"/>
      <c r="H109" s="121"/>
      <c r="I109" s="35"/>
      <c r="J109" s="35"/>
      <c r="K109" s="35"/>
      <c r="L109" s="58" t="s">
        <v>300</v>
      </c>
      <c r="M109" s="56" t="s">
        <v>90</v>
      </c>
      <c r="N109" s="47"/>
      <c r="O109" s="47"/>
      <c r="P109" s="47"/>
      <c r="Q109" s="47"/>
      <c r="R109" s="45"/>
      <c r="S109" s="45"/>
      <c r="T109" s="53" t="s">
        <v>348</v>
      </c>
      <c r="U109" s="54">
        <f>IF(E108="",0,0)</f>
        <v>0</v>
      </c>
      <c r="V109" s="35"/>
    </row>
    <row r="110" spans="1:22" ht="16.5" customHeight="1" x14ac:dyDescent="0.3">
      <c r="B110" s="5"/>
      <c r="C110" s="1"/>
      <c r="D110" s="12" t="s">
        <v>158</v>
      </c>
      <c r="E110" s="603"/>
      <c r="F110" s="609"/>
      <c r="G110" s="5"/>
      <c r="I110"/>
      <c r="J110"/>
      <c r="K110"/>
      <c r="L110" s="58" t="s">
        <v>301</v>
      </c>
      <c r="M110" s="56" t="s">
        <v>193</v>
      </c>
      <c r="N110" s="36"/>
      <c r="O110" s="36"/>
      <c r="P110" s="237" t="s">
        <v>375</v>
      </c>
      <c r="Q110" s="54">
        <f>IF(OR($E$108="Ja",$E$108=""),IF(E110="",1,0),IF(E110&lt;&gt;"",1,0))</f>
        <v>1</v>
      </c>
      <c r="R110" s="45"/>
      <c r="S110" s="45"/>
      <c r="T110" s="53" t="s">
        <v>349</v>
      </c>
      <c r="U110" s="54">
        <f>IF(E108="Ja",1,0)</f>
        <v>0</v>
      </c>
      <c r="V110"/>
    </row>
    <row r="111" spans="1:22" s="159" customFormat="1" ht="15.95" customHeight="1" x14ac:dyDescent="0.3">
      <c r="B111" s="17"/>
      <c r="C111" s="18"/>
      <c r="D111" s="468" t="s">
        <v>157</v>
      </c>
      <c r="E111" s="603"/>
      <c r="F111" s="609"/>
      <c r="G111" s="17"/>
      <c r="I111" s="35"/>
      <c r="J111" s="35"/>
      <c r="K111" s="35"/>
      <c r="L111" s="58" t="s">
        <v>302</v>
      </c>
      <c r="M111" s="56" t="s">
        <v>193</v>
      </c>
      <c r="N111" s="47"/>
      <c r="O111" s="47"/>
      <c r="P111" s="36"/>
      <c r="Q111" s="36"/>
      <c r="R111" s="45"/>
      <c r="S111" s="45"/>
      <c r="T111" s="53" t="s">
        <v>350</v>
      </c>
      <c r="U111" s="54">
        <f>IF(OR(E108="Nein",E108="Unsicher"),2,0)</f>
        <v>0</v>
      </c>
      <c r="V111" s="35"/>
    </row>
    <row r="112" spans="1:22" s="159" customFormat="1" ht="30.75" thickBot="1" x14ac:dyDescent="0.35">
      <c r="B112" s="17"/>
      <c r="C112" s="18"/>
      <c r="D112" s="473" t="s">
        <v>175</v>
      </c>
      <c r="E112" s="603"/>
      <c r="F112" s="609"/>
      <c r="G112" s="17"/>
      <c r="I112" s="35"/>
      <c r="J112" s="35"/>
      <c r="K112" s="35"/>
      <c r="L112" s="58" t="s">
        <v>303</v>
      </c>
      <c r="M112" s="56" t="s">
        <v>192</v>
      </c>
      <c r="N112" s="47"/>
      <c r="O112" s="47"/>
      <c r="P112" s="36"/>
      <c r="Q112" s="704" t="s">
        <v>376</v>
      </c>
      <c r="R112" s="704"/>
      <c r="S112" s="704"/>
      <c r="T112" s="705"/>
      <c r="U112" s="82">
        <f>MAX(U109:U111)</f>
        <v>0</v>
      </c>
      <c r="V112" s="35"/>
    </row>
    <row r="113" spans="1:23" ht="12.95" customHeight="1" x14ac:dyDescent="0.3">
      <c r="B113" s="5"/>
      <c r="C113" s="1"/>
      <c r="D113" s="150"/>
      <c r="E113" s="145"/>
      <c r="F113" s="148"/>
      <c r="G113" s="5"/>
      <c r="I113"/>
      <c r="J113"/>
      <c r="K113"/>
      <c r="L113" s="58" t="s">
        <v>304</v>
      </c>
      <c r="M113" s="56" t="s">
        <v>192</v>
      </c>
      <c r="N113" s="47"/>
      <c r="O113" s="47"/>
      <c r="P113" s="36"/>
      <c r="Q113" s="36"/>
      <c r="R113" s="45"/>
      <c r="S113" s="45"/>
      <c r="T113" s="45"/>
      <c r="U113" s="45"/>
      <c r="V113"/>
    </row>
    <row r="114" spans="1:23" s="202" customFormat="1" ht="20.100000000000001" customHeight="1" x14ac:dyDescent="0.25">
      <c r="A114" s="116"/>
      <c r="B114" s="27"/>
      <c r="C114" s="128" t="s">
        <v>92</v>
      </c>
      <c r="D114" s="132"/>
      <c r="E114" s="164"/>
      <c r="F114" s="131"/>
      <c r="G114" s="5"/>
      <c r="H114" s="116"/>
      <c r="I114" s="88"/>
      <c r="J114" s="88"/>
      <c r="K114" s="88"/>
      <c r="L114"/>
      <c r="M114"/>
      <c r="N114" s="88"/>
      <c r="O114" s="88"/>
      <c r="P114" s="85" t="s">
        <v>458</v>
      </c>
      <c r="Q114" s="82">
        <f>IF(E108="Ja",IF(ISBLANK(F108),0,1),1)</f>
        <v>1</v>
      </c>
      <c r="R114" s="88"/>
      <c r="S114" s="88"/>
      <c r="T114" s="45"/>
      <c r="U114" s="45"/>
      <c r="V114" s="88"/>
    </row>
    <row r="115" spans="1:23" ht="16.5" customHeight="1" x14ac:dyDescent="0.3">
      <c r="B115" s="5"/>
      <c r="C115" s="1"/>
      <c r="D115" s="174" t="s">
        <v>73</v>
      </c>
      <c r="E115" s="611" t="s">
        <v>162</v>
      </c>
      <c r="F115" s="612"/>
      <c r="G115" s="5"/>
      <c r="I115"/>
      <c r="J115"/>
      <c r="K115"/>
      <c r="L115" s="43" t="s">
        <v>305</v>
      </c>
      <c r="M115" s="54" t="e">
        <f>VLOOKUP(E110,L109:M113,2,FALSE)</f>
        <v>#N/A</v>
      </c>
      <c r="N115"/>
      <c r="O115"/>
      <c r="P115" s="85" t="s">
        <v>460</v>
      </c>
      <c r="Q115" s="82">
        <f>IF(Q114+Q110=2,1,0)</f>
        <v>1</v>
      </c>
      <c r="R115"/>
      <c r="S115"/>
      <c r="T115"/>
      <c r="U115"/>
      <c r="V115"/>
    </row>
    <row r="116" spans="1:23" ht="35.25" customHeight="1" thickBot="1" x14ac:dyDescent="0.35">
      <c r="B116" s="5"/>
      <c r="C116" s="1"/>
      <c r="D116" s="188" t="s">
        <v>74</v>
      </c>
      <c r="E116" s="203"/>
      <c r="F116" s="219"/>
      <c r="G116" s="5"/>
      <c r="I116"/>
      <c r="J116"/>
      <c r="K116"/>
      <c r="L116" s="233" t="s">
        <v>290</v>
      </c>
      <c r="M116" s="54" t="e">
        <f>IF(E108="Ja","Niedrig",M115)</f>
        <v>#N/A</v>
      </c>
      <c r="N116"/>
      <c r="O116"/>
      <c r="P116"/>
      <c r="Q116"/>
      <c r="R116"/>
      <c r="S116"/>
      <c r="T116" s="85" t="s">
        <v>352</v>
      </c>
      <c r="U116" s="82" t="str">
        <f>U112&amp;"_"&amp;Q110</f>
        <v>0_1</v>
      </c>
      <c r="V116"/>
    </row>
    <row r="117" spans="1:23" ht="12.95" customHeight="1" x14ac:dyDescent="0.3">
      <c r="A117" s="120"/>
      <c r="B117" s="5"/>
      <c r="C117" s="1"/>
      <c r="D117" s="150"/>
      <c r="E117" s="186"/>
      <c r="F117" s="148"/>
      <c r="G117" s="5"/>
      <c r="H117" s="120"/>
      <c r="I117"/>
      <c r="J117"/>
      <c r="K117"/>
      <c r="L117"/>
      <c r="M117"/>
      <c r="N117"/>
      <c r="O117"/>
      <c r="P117"/>
      <c r="Q117"/>
      <c r="R117"/>
      <c r="S117"/>
      <c r="T117"/>
      <c r="U117"/>
      <c r="V117"/>
    </row>
    <row r="118" spans="1:23" s="202" customFormat="1" ht="20.100000000000001" customHeight="1" x14ac:dyDescent="0.25">
      <c r="A118" s="116"/>
      <c r="B118" s="27"/>
      <c r="C118" s="128" t="s">
        <v>99</v>
      </c>
      <c r="D118" s="132"/>
      <c r="E118" s="130"/>
      <c r="F118" s="131" t="s">
        <v>239</v>
      </c>
      <c r="G118" s="74"/>
      <c r="H118" s="116"/>
      <c r="I118" s="86"/>
      <c r="J118" s="86"/>
      <c r="K118" s="116"/>
    </row>
    <row r="119" spans="1:23" ht="30" customHeight="1" x14ac:dyDescent="0.3">
      <c r="A119" s="120"/>
      <c r="B119" s="5"/>
      <c r="C119" s="1"/>
      <c r="D119" s="143" t="s">
        <v>118</v>
      </c>
      <c r="E119" s="238" t="str">
        <f>IF(F119="ok",M105,"FEHLER")</f>
        <v>FEHLER</v>
      </c>
      <c r="F119" s="195" t="str">
        <f>IF(U104=1,"Keine Angaben!",(IF(U103&gt;0,"Sensitivitätsanalyse unvollständig oder fehlerhaft ausgefüllt. Bitte Eingaben überprüfen!","ok")))</f>
        <v>Keine Angaben!</v>
      </c>
      <c r="G119" s="74"/>
      <c r="H119" s="120"/>
      <c r="I119" s="74"/>
      <c r="J119" s="74"/>
      <c r="K119" s="74"/>
      <c r="L119"/>
      <c r="M119"/>
      <c r="N119"/>
      <c r="O119"/>
      <c r="P119"/>
      <c r="Q119"/>
      <c r="R119"/>
      <c r="S119"/>
      <c r="T119"/>
      <c r="U119"/>
      <c r="V119"/>
    </row>
    <row r="120" spans="1:23" ht="30" customHeight="1" x14ac:dyDescent="0.3">
      <c r="A120" s="120"/>
      <c r="B120" s="5"/>
      <c r="C120" s="1"/>
      <c r="D120" s="142" t="s">
        <v>117</v>
      </c>
      <c r="E120" s="239" t="str">
        <f>IF(F120="ok",M116,"FEHLER")</f>
        <v>FEHLER</v>
      </c>
      <c r="F120" s="197" t="str">
        <f>VLOOKUP(U116,$T$4:$V$9,2,FALSE)</f>
        <v>keine Angaben!</v>
      </c>
      <c r="G120" s="74"/>
      <c r="H120" s="120"/>
      <c r="I120" s="74"/>
      <c r="J120" s="74"/>
      <c r="K120" s="74"/>
      <c r="L120" s="45" t="s">
        <v>220</v>
      </c>
      <c r="M120" s="44"/>
      <c r="N120" s="45"/>
      <c r="O120" s="45"/>
      <c r="P120" s="77" t="str">
        <f>E119&amp;"_"&amp;E120</f>
        <v>FEHLER_FEHLER</v>
      </c>
      <c r="Q120"/>
      <c r="R120"/>
      <c r="S120"/>
      <c r="T120"/>
      <c r="U120"/>
      <c r="V120"/>
    </row>
    <row r="121" spans="1:23" ht="30" customHeight="1" x14ac:dyDescent="0.3">
      <c r="A121" s="120"/>
      <c r="B121" s="5"/>
      <c r="C121" s="1"/>
      <c r="D121" s="142" t="s">
        <v>119</v>
      </c>
      <c r="E121" s="239" t="str">
        <f>IF(AND(F119="ok",F120="ok"),P122,"FEHLER")</f>
        <v>FEHLER</v>
      </c>
      <c r="F121" s="197" t="str">
        <f>IF(AND(F119="ok",F120="ok"),"ok","Sensitivitäts- und/oder Expositionsanalyse fehlend oder fehlerhaft")</f>
        <v>Sensitivitäts- und/oder Expositionsanalyse fehlend oder fehlerhaft</v>
      </c>
      <c r="G121" s="74"/>
      <c r="H121" s="120"/>
      <c r="I121" s="74"/>
      <c r="J121" s="74"/>
      <c r="K121" s="74"/>
      <c r="L121" s="45"/>
      <c r="M121" s="44"/>
      <c r="N121" s="45"/>
      <c r="O121" s="45"/>
      <c r="P121" s="45"/>
      <c r="Q121"/>
      <c r="R121"/>
      <c r="S121"/>
      <c r="T121"/>
      <c r="U121"/>
      <c r="V121"/>
    </row>
    <row r="122" spans="1:23" ht="16.5" customHeight="1" x14ac:dyDescent="0.3">
      <c r="A122" s="120"/>
      <c r="B122" s="5"/>
      <c r="C122" s="1"/>
      <c r="D122" s="141" t="s">
        <v>129</v>
      </c>
      <c r="E122" s="616" t="str">
        <f>IF(AND(F119="ok",F120="ok"),VLOOKUP(E121,$Q$4:$R$12,2,FALSE),"FEHLER")</f>
        <v>FEHLER</v>
      </c>
      <c r="F122" s="690" t="str">
        <f>IF(AND(F119="ok",F120="ok"),"ok","Sensitivitäts- und/oder Expositionsanalyse fehlend oder fehlerhaft")</f>
        <v>Sensitivitäts- und/oder Expositionsanalyse fehlend oder fehlerhaft</v>
      </c>
      <c r="G122" s="74"/>
      <c r="H122" s="120"/>
      <c r="I122" s="74"/>
      <c r="J122" s="74"/>
      <c r="K122" s="74"/>
      <c r="L122" s="45" t="s">
        <v>221</v>
      </c>
      <c r="M122" s="44"/>
      <c r="N122" s="45"/>
      <c r="O122" s="45"/>
      <c r="P122" s="77" t="e">
        <f>VLOOKUP(P120,$P$4:$R$12,2,FALSE)</f>
        <v>#N/A</v>
      </c>
      <c r="Q122"/>
      <c r="R122"/>
      <c r="S122"/>
      <c r="T122"/>
      <c r="U122"/>
      <c r="V122"/>
    </row>
    <row r="123" spans="1:23" ht="15.95" customHeight="1" thickBot="1" x14ac:dyDescent="0.35">
      <c r="B123" s="5"/>
      <c r="C123" s="1"/>
      <c r="D123" s="472" t="s">
        <v>724</v>
      </c>
      <c r="E123" s="617"/>
      <c r="F123" s="619"/>
      <c r="G123" s="74"/>
      <c r="I123" s="73"/>
      <c r="J123" s="73"/>
      <c r="K123" s="73"/>
      <c r="L123" s="45"/>
      <c r="M123" s="44"/>
      <c r="N123" s="45"/>
      <c r="O123" s="45"/>
      <c r="P123" s="45"/>
      <c r="Q123"/>
      <c r="R123"/>
      <c r="S123"/>
      <c r="T123"/>
      <c r="U123"/>
      <c r="V123"/>
    </row>
    <row r="124" spans="1:23" ht="69.95" customHeight="1" x14ac:dyDescent="0.3">
      <c r="B124" s="5"/>
      <c r="C124" s="1"/>
      <c r="D124" s="1"/>
      <c r="E124" s="149"/>
      <c r="F124" s="103"/>
      <c r="G124" s="5"/>
      <c r="I124"/>
      <c r="J124"/>
      <c r="K124"/>
      <c r="L124"/>
      <c r="M124"/>
      <c r="N124"/>
      <c r="O124"/>
      <c r="P124"/>
      <c r="Q124"/>
      <c r="R124"/>
      <c r="S124"/>
      <c r="T124"/>
      <c r="U124"/>
      <c r="V124"/>
    </row>
    <row r="125" spans="1:23" s="116" customFormat="1" ht="30" customHeight="1" x14ac:dyDescent="0.25">
      <c r="B125" s="7"/>
      <c r="C125" s="126"/>
      <c r="D125" s="126" t="s">
        <v>51</v>
      </c>
      <c r="E125" s="127"/>
      <c r="F125" s="127"/>
      <c r="G125" s="86"/>
      <c r="I125" s="86"/>
      <c r="J125" s="86"/>
      <c r="K125" s="86"/>
      <c r="L125" s="86"/>
      <c r="M125" s="86"/>
      <c r="N125" s="86"/>
      <c r="O125" s="64"/>
      <c r="P125" s="86"/>
      <c r="Q125" s="86"/>
      <c r="R125" s="36"/>
      <c r="S125" s="36"/>
      <c r="T125" s="36"/>
      <c r="U125" s="36"/>
      <c r="V125" s="36"/>
      <c r="W125" s="200"/>
    </row>
    <row r="126" spans="1:23" s="133" customFormat="1" x14ac:dyDescent="0.25">
      <c r="A126" s="120"/>
      <c r="B126" s="5"/>
      <c r="C126" s="11"/>
      <c r="D126" s="11"/>
      <c r="E126" s="151" t="s">
        <v>408</v>
      </c>
      <c r="F126" s="151" t="s">
        <v>390</v>
      </c>
      <c r="G126" s="5"/>
      <c r="H126" s="120"/>
      <c r="I126" s="76"/>
      <c r="J126" s="76"/>
      <c r="K126" s="76"/>
      <c r="L126" s="76"/>
      <c r="M126" s="76"/>
      <c r="N126" s="76"/>
      <c r="O126" s="76"/>
      <c r="P126" s="76"/>
      <c r="Q126" s="76"/>
      <c r="R126" s="76"/>
      <c r="S126" s="76"/>
      <c r="T126" s="76"/>
      <c r="U126" s="76"/>
      <c r="V126" s="76"/>
    </row>
    <row r="127" spans="1:23" s="162" customFormat="1" ht="20.100000000000001" customHeight="1" x14ac:dyDescent="0.25">
      <c r="A127" s="120"/>
      <c r="B127" s="5"/>
      <c r="C127" s="128" t="s">
        <v>116</v>
      </c>
      <c r="D127" s="129"/>
      <c r="E127" s="130"/>
      <c r="F127" s="131"/>
      <c r="G127" s="5"/>
      <c r="H127" s="120"/>
      <c r="I127" s="110"/>
      <c r="J127" s="110"/>
      <c r="K127" s="120"/>
      <c r="O127" s="135"/>
      <c r="R127" s="135"/>
      <c r="S127" s="135"/>
      <c r="T127" s="135"/>
      <c r="U127" s="135"/>
      <c r="V127" s="135"/>
    </row>
    <row r="128" spans="1:23" ht="31.5" customHeight="1" x14ac:dyDescent="0.3">
      <c r="A128" s="120"/>
      <c r="B128" s="5"/>
      <c r="C128" s="1"/>
      <c r="D128" s="12" t="s">
        <v>402</v>
      </c>
      <c r="E128" s="603"/>
      <c r="F128" s="666"/>
      <c r="G128" s="5"/>
      <c r="H128" s="120"/>
      <c r="I128"/>
      <c r="J128"/>
      <c r="K128" s="74"/>
      <c r="L128" s="71" t="s">
        <v>234</v>
      </c>
      <c r="M128" s="44"/>
      <c r="N128" s="45"/>
      <c r="O128" s="45"/>
      <c r="P128" s="85" t="s">
        <v>392</v>
      </c>
      <c r="Q128" s="44"/>
      <c r="R128" s="45"/>
      <c r="S128" s="45"/>
      <c r="T128" s="45"/>
      <c r="U128" s="48"/>
      <c r="V128" s="48"/>
    </row>
    <row r="129" spans="1:22" s="159" customFormat="1" ht="15.95" customHeight="1" x14ac:dyDescent="0.3">
      <c r="A129" s="121"/>
      <c r="B129" s="17"/>
      <c r="C129" s="18"/>
      <c r="D129" s="466" t="s">
        <v>726</v>
      </c>
      <c r="E129" s="629"/>
      <c r="F129" s="699"/>
      <c r="G129" s="17"/>
      <c r="H129" s="121"/>
      <c r="I129" s="35"/>
      <c r="J129" s="35"/>
      <c r="K129" s="75"/>
      <c r="L129" s="52"/>
      <c r="M129" s="52"/>
      <c r="N129" s="52"/>
      <c r="O129" s="66"/>
      <c r="P129" s="35"/>
      <c r="Q129" s="35"/>
      <c r="R129" s="47"/>
      <c r="S129" s="35"/>
      <c r="T129" s="35"/>
      <c r="U129" s="52"/>
      <c r="V129" s="52"/>
    </row>
    <row r="130" spans="1:22" ht="35.1" customHeight="1" x14ac:dyDescent="0.3">
      <c r="A130" s="120"/>
      <c r="B130" s="5"/>
      <c r="C130" s="1"/>
      <c r="D130" s="460" t="s">
        <v>91</v>
      </c>
      <c r="E130" s="614"/>
      <c r="F130" s="615"/>
      <c r="G130" s="5"/>
      <c r="H130" s="120"/>
      <c r="I130"/>
      <c r="J130"/>
      <c r="K130" s="74"/>
      <c r="L130" s="43" t="s">
        <v>196</v>
      </c>
      <c r="M130" s="54" t="str">
        <f>IF(ISBLANK(E133),"",VLOOKUP(E133,$L$4:$M$7,2,FALSE))</f>
        <v/>
      </c>
      <c r="N130" s="45"/>
      <c r="O130" s="45"/>
      <c r="P130" s="53" t="s">
        <v>226</v>
      </c>
      <c r="Q130" s="54">
        <f>IF(E133="Keine",IF(ISBLANK(F133),1,0),IF(F133&lt;&gt;"",1,0))</f>
        <v>0</v>
      </c>
      <c r="R130" s="45"/>
      <c r="S130" s="45"/>
      <c r="T130" s="53" t="s">
        <v>225</v>
      </c>
      <c r="U130" s="54">
        <f>COUNTA(E130:F132,E133:E139)</f>
        <v>0</v>
      </c>
      <c r="V130" s="48"/>
    </row>
    <row r="131" spans="1:22" ht="23.45" customHeight="1" x14ac:dyDescent="0.3">
      <c r="A131" s="120"/>
      <c r="B131" s="5"/>
      <c r="C131" s="1"/>
      <c r="D131" s="101" t="s">
        <v>38</v>
      </c>
      <c r="E131" s="632"/>
      <c r="F131" s="633"/>
      <c r="G131" s="5"/>
      <c r="H131" s="120"/>
      <c r="I131"/>
      <c r="J131"/>
      <c r="K131" s="74"/>
      <c r="L131" s="639" t="s">
        <v>197</v>
      </c>
      <c r="M131" s="637" t="str">
        <f>IF(ISBLANK(E134),"",VLOOKUP(E134,$L$4:$M$7,2,FALSE))</f>
        <v/>
      </c>
      <c r="N131" s="640" t="s">
        <v>227</v>
      </c>
      <c r="O131" s="641"/>
      <c r="P131" s="642"/>
      <c r="Q131" s="637">
        <f>IF(E134="Keine",IF(ISBLANK(F134),1,0),IF(F134&lt;&gt;"",1,0))</f>
        <v>0</v>
      </c>
      <c r="R131" s="45"/>
      <c r="S131" s="45"/>
      <c r="T131" s="53" t="s">
        <v>391</v>
      </c>
      <c r="U131" s="54">
        <f>SUM(Q130:Q136)</f>
        <v>0</v>
      </c>
      <c r="V131" s="48"/>
    </row>
    <row r="132" spans="1:22" s="159" customFormat="1" ht="30" x14ac:dyDescent="0.3">
      <c r="A132" s="121"/>
      <c r="B132" s="17"/>
      <c r="C132" s="1"/>
      <c r="D132" s="466" t="s">
        <v>725</v>
      </c>
      <c r="E132" s="634"/>
      <c r="F132" s="615"/>
      <c r="G132" s="17"/>
      <c r="H132" s="121"/>
      <c r="I132" s="35"/>
      <c r="J132" s="35"/>
      <c r="K132" s="74"/>
      <c r="L132" s="639"/>
      <c r="M132" s="638"/>
      <c r="N132" s="640"/>
      <c r="O132" s="641"/>
      <c r="P132" s="642"/>
      <c r="Q132" s="638"/>
      <c r="R132" s="45"/>
      <c r="S132" s="45"/>
      <c r="T132" s="45"/>
      <c r="U132" s="48"/>
      <c r="V132" s="48"/>
    </row>
    <row r="133" spans="1:22" ht="45" customHeight="1" x14ac:dyDescent="0.3">
      <c r="A133" s="120"/>
      <c r="B133" s="5"/>
      <c r="C133" s="1"/>
      <c r="D133" s="460" t="s">
        <v>409</v>
      </c>
      <c r="E133" s="356"/>
      <c r="F133" s="205"/>
      <c r="G133" s="5"/>
      <c r="H133" s="120"/>
      <c r="I133"/>
      <c r="J133"/>
      <c r="K133" s="74"/>
      <c r="L133" s="43" t="s">
        <v>198</v>
      </c>
      <c r="M133" s="54" t="str">
        <f>IF(ISBLANK(E135),"",VLOOKUP(E135,$L$4:$M$7,2,FALSE))</f>
        <v/>
      </c>
      <c r="N133" s="45"/>
      <c r="O133" s="45"/>
      <c r="P133" s="53" t="s">
        <v>228</v>
      </c>
      <c r="Q133" s="54">
        <f>IF(E135="Keine",IF(ISBLANK(F135),1,0),IF(F135&lt;&gt;"",1,0))</f>
        <v>0</v>
      </c>
      <c r="R133" s="45"/>
      <c r="S133" s="45"/>
      <c r="T133" s="53" t="s">
        <v>235</v>
      </c>
      <c r="U133" s="54">
        <f>U131+U130</f>
        <v>0</v>
      </c>
      <c r="V133" s="48"/>
    </row>
    <row r="134" spans="1:22" ht="35.1" customHeight="1" x14ac:dyDescent="0.3">
      <c r="A134" s="120"/>
      <c r="B134" s="5"/>
      <c r="C134" s="1"/>
      <c r="D134" s="460" t="s">
        <v>405</v>
      </c>
      <c r="E134" s="204"/>
      <c r="F134" s="206"/>
      <c r="G134" s="5"/>
      <c r="H134" s="120"/>
      <c r="I134"/>
      <c r="J134"/>
      <c r="K134" s="74"/>
      <c r="L134" s="43" t="s">
        <v>199</v>
      </c>
      <c r="M134" s="54" t="str">
        <f>IF(ISBLANK(E136),"",VLOOKUP(E136,$L$4:$M$7,2,FALSE))</f>
        <v/>
      </c>
      <c r="N134" s="45"/>
      <c r="O134" s="45"/>
      <c r="P134" s="53" t="s">
        <v>229</v>
      </c>
      <c r="Q134" s="54">
        <f>IF(E136="Keine",IF(ISBLANK(F136),1,0),IF(F136&lt;&gt;"",1,0))</f>
        <v>0</v>
      </c>
      <c r="R134" s="45"/>
      <c r="S134" s="45"/>
      <c r="T134" s="53" t="s">
        <v>241</v>
      </c>
      <c r="U134" s="54">
        <f>IF(AND(E128="",U133&gt;0),1,0)</f>
        <v>0</v>
      </c>
      <c r="V134" s="48"/>
    </row>
    <row r="135" spans="1:22" ht="35.1" customHeight="1" x14ac:dyDescent="0.3">
      <c r="A135" s="120"/>
      <c r="B135" s="5"/>
      <c r="C135" s="1"/>
      <c r="D135" s="154" t="s">
        <v>406</v>
      </c>
      <c r="E135" s="207"/>
      <c r="F135" s="206"/>
      <c r="G135" s="5"/>
      <c r="H135" s="120"/>
      <c r="I135"/>
      <c r="J135"/>
      <c r="K135" s="74"/>
      <c r="L135" s="43" t="s">
        <v>200</v>
      </c>
      <c r="M135" s="54" t="str">
        <f>IF(ISBLANK(E137),"",VLOOKUP(E137,$L$4:$M$7,2,FALSE))</f>
        <v/>
      </c>
      <c r="N135" s="45"/>
      <c r="O135" s="45"/>
      <c r="P135" s="53" t="s">
        <v>230</v>
      </c>
      <c r="Q135" s="54">
        <f>IF(E137="Keine",IF(ISBLANK(F137),1,0),IF(F137&lt;&gt;"",1,0))</f>
        <v>0</v>
      </c>
      <c r="R135" s="45"/>
      <c r="S135" s="45"/>
      <c r="T135" s="53" t="s">
        <v>236</v>
      </c>
      <c r="U135" s="54">
        <f>IF(AND(E128="Nein",U133&gt;0),1,0)</f>
        <v>0</v>
      </c>
      <c r="V135" s="48"/>
    </row>
    <row r="136" spans="1:22" ht="45" customHeight="1" x14ac:dyDescent="0.3">
      <c r="A136" s="120"/>
      <c r="B136" s="5"/>
      <c r="C136" s="1"/>
      <c r="D136" s="154" t="s">
        <v>410</v>
      </c>
      <c r="E136" s="207"/>
      <c r="F136" s="206"/>
      <c r="G136" s="5"/>
      <c r="H136" s="120"/>
      <c r="I136"/>
      <c r="J136"/>
      <c r="K136" s="74"/>
      <c r="L136" s="45"/>
      <c r="M136" s="44"/>
      <c r="N136" s="45"/>
      <c r="O136" s="45"/>
      <c r="P136" s="53" t="s">
        <v>231</v>
      </c>
      <c r="Q136" s="54">
        <f>IF(E138="Nein",IF(ISBLANK(F138),1,0),IF(F138&lt;&gt;"",1,0))</f>
        <v>0</v>
      </c>
      <c r="R136" s="45"/>
      <c r="S136" s="45"/>
      <c r="T136" s="53" t="s">
        <v>237</v>
      </c>
      <c r="U136" s="54">
        <f>IF(AND(E128="Ja",U133&lt;&gt;14),1,0)</f>
        <v>0</v>
      </c>
      <c r="V136" s="48"/>
    </row>
    <row r="137" spans="1:22" ht="60" customHeight="1" x14ac:dyDescent="0.3">
      <c r="A137" s="120"/>
      <c r="B137" s="5"/>
      <c r="C137" s="1"/>
      <c r="D137" s="460" t="s">
        <v>407</v>
      </c>
      <c r="E137" s="204"/>
      <c r="F137" s="206"/>
      <c r="G137" s="5"/>
      <c r="H137" s="120"/>
      <c r="I137"/>
      <c r="J137"/>
      <c r="K137" s="74"/>
      <c r="L137" s="84" t="s">
        <v>232</v>
      </c>
      <c r="M137" s="82">
        <f>MAX(M130:M135)</f>
        <v>0</v>
      </c>
      <c r="N137" s="45"/>
      <c r="O137" s="45"/>
      <c r="P137" s="45"/>
      <c r="Q137" s="44"/>
      <c r="R137" s="45"/>
      <c r="S137" s="45"/>
      <c r="T137" s="53" t="s">
        <v>238</v>
      </c>
      <c r="U137" s="54">
        <f>SUM(U134:U136)</f>
        <v>0</v>
      </c>
      <c r="V137" s="48"/>
    </row>
    <row r="138" spans="1:22" ht="45" customHeight="1" x14ac:dyDescent="0.3">
      <c r="A138" s="120"/>
      <c r="B138" s="5"/>
      <c r="C138" s="1"/>
      <c r="D138" s="144" t="s">
        <v>183</v>
      </c>
      <c r="E138" s="702"/>
      <c r="F138" s="647"/>
      <c r="G138" s="5"/>
      <c r="H138" s="120"/>
      <c r="I138"/>
      <c r="J138"/>
      <c r="K138" s="74"/>
      <c r="L138" s="83" t="s">
        <v>233</v>
      </c>
      <c r="M138" s="82">
        <f>IF(E138="Ja",M137-1,M137)</f>
        <v>0</v>
      </c>
      <c r="N138" s="45"/>
      <c r="O138" s="45"/>
      <c r="P138" s="45"/>
      <c r="Q138" s="44"/>
      <c r="R138" s="45"/>
      <c r="S138" s="45"/>
      <c r="T138" s="53" t="s">
        <v>240</v>
      </c>
      <c r="U138" s="54">
        <f>IF(AND(E128="",U133=0),1,0)</f>
        <v>1</v>
      </c>
      <c r="V138" s="48"/>
    </row>
    <row r="139" spans="1:22" s="159" customFormat="1" ht="15.75" thickBot="1" x14ac:dyDescent="0.35">
      <c r="A139" s="121"/>
      <c r="B139" s="17"/>
      <c r="C139" s="18"/>
      <c r="D139" s="481" t="s">
        <v>727</v>
      </c>
      <c r="E139" s="703"/>
      <c r="F139" s="648"/>
      <c r="G139" s="17"/>
      <c r="H139" s="121"/>
      <c r="I139" s="35"/>
      <c r="J139" s="35"/>
      <c r="K139" s="75"/>
      <c r="L139" s="71" t="s">
        <v>195</v>
      </c>
      <c r="M139" s="82" t="str">
        <f>IF(E128="Ja",VLOOKUP(M138,$M$4:$N$8,2,FALSE),"Niedrig")</f>
        <v>Niedrig</v>
      </c>
      <c r="N139" s="52"/>
      <c r="O139" s="52"/>
      <c r="P139" s="35"/>
      <c r="Q139" s="35"/>
      <c r="R139" s="47"/>
      <c r="S139" s="47"/>
      <c r="T139" s="47"/>
      <c r="U139" s="52"/>
      <c r="V139" s="52"/>
    </row>
    <row r="140" spans="1:22" ht="12.95" customHeight="1" x14ac:dyDescent="0.3">
      <c r="A140" s="120"/>
      <c r="B140" s="5"/>
      <c r="C140" s="1"/>
      <c r="D140" s="99"/>
      <c r="E140" s="34"/>
      <c r="F140" s="100"/>
      <c r="G140" s="5"/>
      <c r="H140" s="120"/>
      <c r="I140"/>
      <c r="J140"/>
      <c r="K140" s="74"/>
      <c r="L140" s="45"/>
      <c r="M140" s="44"/>
      <c r="N140" s="45"/>
      <c r="O140" s="45"/>
      <c r="P140" s="45"/>
      <c r="Q140" s="44"/>
      <c r="R140" s="45"/>
      <c r="S140" s="45"/>
      <c r="T140" s="45"/>
      <c r="U140" s="48"/>
      <c r="V140" s="48"/>
    </row>
    <row r="141" spans="1:22" s="202" customFormat="1" ht="20.100000000000001" customHeight="1" x14ac:dyDescent="0.25">
      <c r="A141" s="116"/>
      <c r="B141" s="5"/>
      <c r="C141" s="128" t="s">
        <v>93</v>
      </c>
      <c r="D141" s="132"/>
      <c r="E141" s="164"/>
      <c r="F141" s="131"/>
      <c r="G141" s="5"/>
      <c r="H141" s="116"/>
      <c r="I141" s="88"/>
      <c r="J141" s="88"/>
      <c r="K141" s="120"/>
      <c r="L141" s="162"/>
      <c r="M141" s="162"/>
      <c r="N141" s="162"/>
      <c r="O141" s="135"/>
      <c r="P141" s="162"/>
      <c r="Q141" s="162"/>
      <c r="R141" s="135"/>
      <c r="S141" s="135"/>
      <c r="T141" s="135"/>
      <c r="U141" s="135"/>
      <c r="V141" s="135"/>
    </row>
    <row r="142" spans="1:22" ht="31.5" customHeight="1" x14ac:dyDescent="0.3">
      <c r="A142" s="120"/>
      <c r="B142" s="5"/>
      <c r="C142" s="1"/>
      <c r="D142" s="12" t="s">
        <v>420</v>
      </c>
      <c r="E142" s="603"/>
      <c r="F142" s="609"/>
      <c r="G142" s="5"/>
      <c r="H142" s="120"/>
      <c r="I142"/>
      <c r="J142"/>
      <c r="K142"/>
      <c r="L142" s="58" t="s">
        <v>306</v>
      </c>
      <c r="M142" s="56">
        <v>3</v>
      </c>
      <c r="N142"/>
      <c r="O142"/>
      <c r="P142"/>
      <c r="Q142"/>
      <c r="R142"/>
      <c r="S142"/>
      <c r="T142" s="88"/>
      <c r="U142" s="88"/>
      <c r="V142"/>
    </row>
    <row r="143" spans="1:22" s="159" customFormat="1" ht="30" x14ac:dyDescent="0.3">
      <c r="A143" s="121"/>
      <c r="B143" s="17"/>
      <c r="C143" s="18"/>
      <c r="D143" s="466" t="s">
        <v>725</v>
      </c>
      <c r="E143" s="693"/>
      <c r="F143" s="610"/>
      <c r="G143" s="17"/>
      <c r="H143" s="121"/>
      <c r="I143" s="35"/>
      <c r="J143" s="35"/>
      <c r="K143" s="35"/>
      <c r="L143" s="58" t="s">
        <v>307</v>
      </c>
      <c r="M143" s="56">
        <v>3</v>
      </c>
      <c r="N143" s="35"/>
      <c r="O143" s="43"/>
      <c r="P143" s="53" t="s">
        <v>379</v>
      </c>
      <c r="Q143" s="54" t="e">
        <f>VLOOKUP(E144,L142:M158,2,FALSE)</f>
        <v>#N/A</v>
      </c>
      <c r="R143" s="35"/>
      <c r="S143" s="35"/>
      <c r="T143" s="112"/>
      <c r="U143" s="112"/>
      <c r="V143" s="35"/>
    </row>
    <row r="144" spans="1:22" ht="29.1" customHeight="1" x14ac:dyDescent="0.3">
      <c r="B144" s="5"/>
      <c r="C144" s="1"/>
      <c r="D144" s="12" t="s">
        <v>153</v>
      </c>
      <c r="E144" s="654"/>
      <c r="F144" s="657"/>
      <c r="G144" s="5"/>
      <c r="I144"/>
      <c r="J144"/>
      <c r="K144"/>
      <c r="L144" s="58" t="s">
        <v>308</v>
      </c>
      <c r="M144" s="56">
        <v>3</v>
      </c>
      <c r="N144"/>
      <c r="O144" s="43"/>
      <c r="P144" s="53" t="s">
        <v>380</v>
      </c>
      <c r="Q144" s="54" t="e">
        <f>VLOOKUP(E147,L142:M158,2,FALSE)</f>
        <v>#N/A</v>
      </c>
      <c r="R144"/>
      <c r="S144"/>
      <c r="T144" s="113" t="s">
        <v>377</v>
      </c>
      <c r="U144" s="54">
        <f>IF(OR($E$142="Ja",$E$142=""),IF(E144="",1,0),IF(E144&lt;&gt;"",1,0))</f>
        <v>1</v>
      </c>
      <c r="V144"/>
    </row>
    <row r="145" spans="1:22" s="159" customFormat="1" ht="15.95" customHeight="1" x14ac:dyDescent="0.3">
      <c r="B145" s="17"/>
      <c r="C145" s="18"/>
      <c r="D145" s="468" t="s">
        <v>155</v>
      </c>
      <c r="E145" s="655"/>
      <c r="F145" s="609"/>
      <c r="G145" s="17"/>
      <c r="I145" s="35"/>
      <c r="J145" s="35"/>
      <c r="K145" s="35"/>
      <c r="L145" s="58" t="s">
        <v>321</v>
      </c>
      <c r="M145" s="56">
        <v>3</v>
      </c>
      <c r="N145" s="35"/>
      <c r="O145" s="35"/>
      <c r="P145" s="234"/>
      <c r="Q145" s="35"/>
      <c r="R145" s="35"/>
      <c r="S145" s="35"/>
      <c r="T145" s="113" t="s">
        <v>378</v>
      </c>
      <c r="U145" s="54">
        <f>IF(OR($E$142="Ja",$E$142=""),IF(E147="",1,0),IF(E147&lt;&gt;"",1,0))</f>
        <v>1</v>
      </c>
      <c r="V145" s="35"/>
    </row>
    <row r="146" spans="1:22" s="159" customFormat="1" ht="90" x14ac:dyDescent="0.3">
      <c r="B146" s="17"/>
      <c r="C146" s="18"/>
      <c r="D146" s="476" t="s">
        <v>424</v>
      </c>
      <c r="E146" s="656"/>
      <c r="F146" s="610"/>
      <c r="G146" s="17"/>
      <c r="I146" s="35"/>
      <c r="J146" s="35"/>
      <c r="K146" s="35"/>
      <c r="L146" s="58" t="s">
        <v>322</v>
      </c>
      <c r="M146" s="56">
        <v>3</v>
      </c>
      <c r="N146" s="35"/>
      <c r="O146" s="43"/>
      <c r="P146" s="53" t="s">
        <v>381</v>
      </c>
      <c r="Q146" s="54" t="e">
        <f>MAX(Q143:Q144)</f>
        <v>#N/A</v>
      </c>
      <c r="R146" s="35"/>
      <c r="S146" s="35"/>
      <c r="T146" s="226" t="s">
        <v>463</v>
      </c>
      <c r="U146" s="54">
        <f>IF(SUM(U144:U145)=2,1,0)</f>
        <v>1</v>
      </c>
      <c r="V146" s="35"/>
    </row>
    <row r="147" spans="1:22" ht="29.1" customHeight="1" x14ac:dyDescent="0.3">
      <c r="B147" s="5"/>
      <c r="C147" s="1"/>
      <c r="D147" s="12" t="s">
        <v>154</v>
      </c>
      <c r="E147" s="603"/>
      <c r="F147" s="658"/>
      <c r="G147" s="5"/>
      <c r="I147"/>
      <c r="J147"/>
      <c r="K147"/>
      <c r="L147" s="58" t="s">
        <v>309</v>
      </c>
      <c r="M147" s="56">
        <v>3</v>
      </c>
      <c r="N147"/>
      <c r="O147"/>
      <c r="P147" s="235"/>
      <c r="Q147"/>
      <c r="R147"/>
      <c r="S147"/>
      <c r="T147" s="88"/>
      <c r="U147" s="88"/>
      <c r="V147"/>
    </row>
    <row r="148" spans="1:22" s="159" customFormat="1" ht="15.95" customHeight="1" x14ac:dyDescent="0.3">
      <c r="B148" s="17"/>
      <c r="C148" s="18"/>
      <c r="D148" s="468" t="s">
        <v>156</v>
      </c>
      <c r="E148" s="603"/>
      <c r="F148" s="659"/>
      <c r="G148" s="17"/>
      <c r="I148" s="35"/>
      <c r="J148" s="35"/>
      <c r="K148" s="35"/>
      <c r="L148" s="58" t="s">
        <v>310</v>
      </c>
      <c r="M148" s="56">
        <v>2</v>
      </c>
      <c r="N148" s="35"/>
      <c r="O148" s="35"/>
      <c r="P148" s="234"/>
      <c r="Q148" s="35"/>
      <c r="R148" s="35"/>
      <c r="S148" s="35"/>
      <c r="T148" s="85" t="s">
        <v>458</v>
      </c>
      <c r="U148" s="82">
        <f>IF(E142="Ja",IF(ISBLANK(F142),0,1),1)</f>
        <v>1</v>
      </c>
      <c r="V148" s="35"/>
    </row>
    <row r="149" spans="1:22" s="159" customFormat="1" ht="90.75" thickBot="1" x14ac:dyDescent="0.35">
      <c r="B149" s="17"/>
      <c r="C149" s="18"/>
      <c r="D149" s="475" t="s">
        <v>425</v>
      </c>
      <c r="E149" s="604"/>
      <c r="F149" s="660"/>
      <c r="G149" s="17"/>
      <c r="I149" s="35"/>
      <c r="J149" s="35"/>
      <c r="K149" s="35"/>
      <c r="L149" s="58" t="s">
        <v>311</v>
      </c>
      <c r="M149" s="56">
        <v>2</v>
      </c>
      <c r="N149" s="35"/>
      <c r="O149" s="233"/>
      <c r="P149" s="85" t="s">
        <v>383</v>
      </c>
      <c r="Q149" s="54" t="e">
        <f>VLOOKUP(Q146,M4:N6,2,FALSE)</f>
        <v>#N/A</v>
      </c>
      <c r="R149" s="35"/>
      <c r="S149" s="35"/>
      <c r="T149" s="85" t="s">
        <v>460</v>
      </c>
      <c r="U149" s="82">
        <f>IF(U148+U146=2,1,0)</f>
        <v>1</v>
      </c>
      <c r="V149" s="35"/>
    </row>
    <row r="150" spans="1:22" ht="12.95" customHeight="1" x14ac:dyDescent="0.3">
      <c r="B150" s="5"/>
      <c r="C150" s="1"/>
      <c r="D150" s="150"/>
      <c r="E150" s="30"/>
      <c r="F150" s="30"/>
      <c r="G150" s="5"/>
      <c r="I150"/>
      <c r="J150"/>
      <c r="K150"/>
      <c r="L150" s="58" t="s">
        <v>312</v>
      </c>
      <c r="M150" s="56">
        <v>2</v>
      </c>
      <c r="N150"/>
      <c r="O150"/>
      <c r="P150"/>
      <c r="Q150"/>
      <c r="R150"/>
      <c r="S150"/>
      <c r="T150" s="88"/>
      <c r="U150" s="88"/>
      <c r="V150"/>
    </row>
    <row r="151" spans="1:22" s="202" customFormat="1" ht="20.100000000000001" customHeight="1" x14ac:dyDescent="0.25">
      <c r="A151" s="116"/>
      <c r="B151" s="27"/>
      <c r="C151" s="128" t="s">
        <v>92</v>
      </c>
      <c r="D151" s="132"/>
      <c r="E151" s="164"/>
      <c r="F151" s="131"/>
      <c r="G151" s="5"/>
      <c r="H151" s="116"/>
      <c r="I151" s="88"/>
      <c r="J151" s="88"/>
      <c r="K151" s="88"/>
      <c r="L151" s="58" t="s">
        <v>313</v>
      </c>
      <c r="M151" s="56">
        <v>2</v>
      </c>
      <c r="N151" s="88"/>
      <c r="O151" s="233"/>
      <c r="P151"/>
      <c r="Q151"/>
      <c r="R151" s="88"/>
      <c r="S151" s="88"/>
      <c r="T151" s="88"/>
      <c r="U151" s="88"/>
      <c r="V151" s="88"/>
    </row>
    <row r="152" spans="1:22" x14ac:dyDescent="0.3">
      <c r="B152" s="5"/>
      <c r="C152" s="1"/>
      <c r="D152" s="189" t="s">
        <v>73</v>
      </c>
      <c r="E152" s="611" t="s">
        <v>162</v>
      </c>
      <c r="F152" s="612"/>
      <c r="G152" s="5"/>
      <c r="I152"/>
      <c r="J152"/>
      <c r="K152"/>
      <c r="L152" s="58" t="s">
        <v>314</v>
      </c>
      <c r="M152" s="56">
        <v>2</v>
      </c>
      <c r="N152"/>
      <c r="O152"/>
      <c r="P152"/>
      <c r="Q152"/>
      <c r="R152"/>
      <c r="S152"/>
      <c r="T152" s="53" t="s">
        <v>348</v>
      </c>
      <c r="U152" s="54">
        <f>IF(E142="",0,0)</f>
        <v>0</v>
      </c>
      <c r="V152"/>
    </row>
    <row r="153" spans="1:22" ht="35.25" customHeight="1" thickBot="1" x14ac:dyDescent="0.35">
      <c r="B153" s="5"/>
      <c r="C153" s="1"/>
      <c r="D153" s="152" t="s">
        <v>74</v>
      </c>
      <c r="E153" s="220"/>
      <c r="F153" s="221"/>
      <c r="G153" s="5"/>
      <c r="I153"/>
      <c r="J153"/>
      <c r="K153"/>
      <c r="L153" s="58" t="s">
        <v>315</v>
      </c>
      <c r="M153" s="56">
        <v>1</v>
      </c>
      <c r="N153"/>
      <c r="O153"/>
      <c r="P153" s="85" t="s">
        <v>364</v>
      </c>
      <c r="Q153" s="54" t="e">
        <f>IF(E142="Ja","Niedrig",Q149)</f>
        <v>#N/A</v>
      </c>
      <c r="R153"/>
      <c r="S153"/>
      <c r="T153" s="53" t="s">
        <v>349</v>
      </c>
      <c r="U153" s="54">
        <f>IF(E142="Ja",1,0)</f>
        <v>0</v>
      </c>
      <c r="V153"/>
    </row>
    <row r="154" spans="1:22" ht="12.95" customHeight="1" x14ac:dyDescent="0.3">
      <c r="A154" s="120"/>
      <c r="B154" s="5"/>
      <c r="C154" s="1"/>
      <c r="D154" s="150"/>
      <c r="E154" s="186"/>
      <c r="F154" s="148"/>
      <c r="G154" s="5"/>
      <c r="H154" s="120"/>
      <c r="I154"/>
      <c r="J154"/>
      <c r="K154"/>
      <c r="L154" s="58" t="s">
        <v>316</v>
      </c>
      <c r="M154" s="56">
        <v>1</v>
      </c>
      <c r="N154"/>
      <c r="O154"/>
      <c r="P154"/>
      <c r="Q154"/>
      <c r="R154"/>
      <c r="S154"/>
      <c r="T154" s="53" t="s">
        <v>350</v>
      </c>
      <c r="U154" s="54">
        <f>IF(OR(E142="Nein",E142="Unsicher"),2,0)</f>
        <v>0</v>
      </c>
      <c r="V154"/>
    </row>
    <row r="155" spans="1:22" s="202" customFormat="1" ht="20.100000000000001" customHeight="1" x14ac:dyDescent="0.25">
      <c r="A155" s="116"/>
      <c r="B155" s="27"/>
      <c r="C155" s="128" t="s">
        <v>99</v>
      </c>
      <c r="D155" s="132"/>
      <c r="E155" s="130"/>
      <c r="F155" s="131" t="s">
        <v>239</v>
      </c>
      <c r="G155" s="74"/>
      <c r="H155" s="116"/>
      <c r="I155" s="86"/>
      <c r="J155" s="86"/>
      <c r="K155" s="86"/>
      <c r="L155" s="58" t="s">
        <v>317</v>
      </c>
      <c r="M155" s="56">
        <v>1</v>
      </c>
      <c r="N155" s="88"/>
      <c r="O155" s="88"/>
      <c r="P155" s="88"/>
      <c r="Q155" s="88"/>
      <c r="R155" s="88"/>
      <c r="S155" s="88"/>
      <c r="T155" s="85" t="s">
        <v>351</v>
      </c>
      <c r="U155" s="82">
        <f>MAX(U152:U154)</f>
        <v>0</v>
      </c>
      <c r="V155" s="88"/>
    </row>
    <row r="156" spans="1:22" ht="30" customHeight="1" x14ac:dyDescent="0.3">
      <c r="A156" s="120"/>
      <c r="B156" s="5"/>
      <c r="C156" s="1"/>
      <c r="D156" s="143" t="s">
        <v>118</v>
      </c>
      <c r="E156" s="238" t="str">
        <f>IF(F156="ok",M139,"FEHLER")</f>
        <v>FEHLER</v>
      </c>
      <c r="F156" s="195" t="str">
        <f>IF(U138=1,"Keine Angaben!",(IF(U137&gt;0,"Sensitivitätsanalyse unvollständig oder fehlerhaft ausgefüllt. Bitte Eingaben überprüfen!","ok")))</f>
        <v>Keine Angaben!</v>
      </c>
      <c r="G156" s="74"/>
      <c r="H156" s="120"/>
      <c r="I156" s="74"/>
      <c r="J156" s="74"/>
      <c r="K156" s="74"/>
      <c r="L156" s="58" t="s">
        <v>318</v>
      </c>
      <c r="M156" s="56">
        <v>1</v>
      </c>
      <c r="N156"/>
      <c r="O156"/>
      <c r="P156"/>
      <c r="Q156"/>
      <c r="R156"/>
      <c r="S156"/>
      <c r="T156" s="85" t="s">
        <v>352</v>
      </c>
      <c r="U156" s="82" t="str">
        <f>U155&amp;"_"&amp;U149</f>
        <v>0_1</v>
      </c>
      <c r="V156"/>
    </row>
    <row r="157" spans="1:22" ht="30" customHeight="1" x14ac:dyDescent="0.3">
      <c r="A157" s="120"/>
      <c r="B157" s="5"/>
      <c r="C157" s="1"/>
      <c r="D157" s="142" t="s">
        <v>117</v>
      </c>
      <c r="E157" s="239" t="str">
        <f>IF(F157="ok",Q153,"FEHLER")</f>
        <v>FEHLER</v>
      </c>
      <c r="F157" s="197" t="str">
        <f>VLOOKUP(U156,$T$4:$V$9,2,FALSE)</f>
        <v>keine Angaben!</v>
      </c>
      <c r="G157" s="74"/>
      <c r="H157" s="120"/>
      <c r="I157" s="74"/>
      <c r="J157" s="74"/>
      <c r="K157" s="74"/>
      <c r="L157" s="58" t="s">
        <v>319</v>
      </c>
      <c r="M157" s="56">
        <v>1</v>
      </c>
      <c r="N157"/>
      <c r="O157"/>
      <c r="P157"/>
      <c r="Q157"/>
      <c r="R157"/>
      <c r="S157"/>
      <c r="T157"/>
      <c r="U157"/>
      <c r="V157"/>
    </row>
    <row r="158" spans="1:22" ht="30" customHeight="1" x14ac:dyDescent="0.3">
      <c r="A158" s="120"/>
      <c r="B158" s="5"/>
      <c r="C158" s="1"/>
      <c r="D158" s="142" t="s">
        <v>119</v>
      </c>
      <c r="E158" s="239" t="str">
        <f>IF(AND(F156="ok",F157="ok"),P160,"FEHLER")</f>
        <v>FEHLER</v>
      </c>
      <c r="F158" s="197" t="str">
        <f>IF(AND(F156="ok",F157="ok"),"ok","Sensitivitäts- und/oder Expositionsanalyse fehlend oder fehlerhaft")</f>
        <v>Sensitivitäts- und/oder Expositionsanalyse fehlend oder fehlerhaft</v>
      </c>
      <c r="G158" s="74"/>
      <c r="H158" s="120"/>
      <c r="I158" s="74"/>
      <c r="J158" s="74"/>
      <c r="K158" s="74"/>
      <c r="L158" s="58" t="s">
        <v>320</v>
      </c>
      <c r="M158" s="56">
        <v>1</v>
      </c>
      <c r="N158"/>
      <c r="O158"/>
      <c r="P158"/>
      <c r="Q158"/>
      <c r="R158"/>
      <c r="S158"/>
      <c r="T158"/>
      <c r="U158"/>
      <c r="V158"/>
    </row>
    <row r="159" spans="1:22" ht="16.5" customHeight="1" x14ac:dyDescent="0.3">
      <c r="A159" s="120"/>
      <c r="B159" s="5"/>
      <c r="C159" s="1"/>
      <c r="D159" s="141" t="s">
        <v>129</v>
      </c>
      <c r="E159" s="616" t="str">
        <f>IF(AND(F156="ok",F157="ok"),VLOOKUP(E158,$Q$4:$R$12,2,FALSE),"FEHLER")</f>
        <v>FEHLER</v>
      </c>
      <c r="F159" s="690" t="str">
        <f>IF(AND(F156="ok",F157="ok"),"ok","Sensitivitäts- und/oder Expositionsanalyse fehlend oder fehlerhaft")</f>
        <v>Sensitivitäts- und/oder Expositionsanalyse fehlend oder fehlerhaft</v>
      </c>
      <c r="G159" s="74"/>
      <c r="H159" s="120"/>
      <c r="I159" s="74"/>
      <c r="J159" s="74"/>
      <c r="K159" s="74"/>
      <c r="L159" s="45" t="s">
        <v>220</v>
      </c>
      <c r="M159" s="44"/>
      <c r="N159" s="45"/>
      <c r="O159" s="45"/>
      <c r="P159" s="77" t="str">
        <f>E156&amp;"_"&amp;E157</f>
        <v>FEHLER_FEHLER</v>
      </c>
      <c r="Q159"/>
      <c r="R159"/>
      <c r="S159"/>
      <c r="T159"/>
      <c r="U159"/>
      <c r="V159"/>
    </row>
    <row r="160" spans="1:22" ht="15.95" customHeight="1" thickBot="1" x14ac:dyDescent="0.35">
      <c r="B160" s="5"/>
      <c r="C160" s="1"/>
      <c r="D160" s="472" t="s">
        <v>724</v>
      </c>
      <c r="E160" s="617"/>
      <c r="F160" s="619"/>
      <c r="G160" s="74"/>
      <c r="I160" s="73"/>
      <c r="J160" s="73"/>
      <c r="K160" s="73"/>
      <c r="L160" s="45" t="s">
        <v>221</v>
      </c>
      <c r="M160" s="44"/>
      <c r="N160" s="45"/>
      <c r="O160" s="45"/>
      <c r="P160" s="77" t="e">
        <f>VLOOKUP(P159,$P$4:$R$12,2,FALSE)</f>
        <v>#N/A</v>
      </c>
      <c r="Q160"/>
      <c r="R160"/>
      <c r="S160"/>
      <c r="T160"/>
      <c r="U160"/>
      <c r="V160"/>
    </row>
    <row r="161" spans="1:23" ht="69.95" customHeight="1" x14ac:dyDescent="0.3">
      <c r="B161" s="5"/>
      <c r="C161" s="1"/>
      <c r="D161" s="1"/>
      <c r="E161" s="149"/>
      <c r="F161" s="103"/>
      <c r="G161" s="5"/>
      <c r="I161"/>
      <c r="J161"/>
      <c r="K161"/>
      <c r="L161"/>
      <c r="M161"/>
      <c r="N161"/>
      <c r="O161"/>
      <c r="P161"/>
      <c r="Q161"/>
      <c r="R161"/>
      <c r="S161"/>
      <c r="T161"/>
      <c r="U161"/>
      <c r="V161"/>
    </row>
    <row r="162" spans="1:23" s="116" customFormat="1" ht="30" customHeight="1" x14ac:dyDescent="0.25">
      <c r="B162" s="7"/>
      <c r="C162" s="126"/>
      <c r="D162" s="126" t="s">
        <v>388</v>
      </c>
      <c r="E162" s="127"/>
      <c r="F162" s="127"/>
      <c r="G162" s="86"/>
      <c r="I162" s="86"/>
      <c r="J162" s="86"/>
      <c r="K162" s="86"/>
      <c r="L162" s="86"/>
      <c r="M162" s="86"/>
      <c r="N162" s="86"/>
      <c r="O162" s="64"/>
      <c r="P162" s="86"/>
      <c r="Q162" s="86"/>
      <c r="R162" s="36"/>
      <c r="S162" s="36"/>
      <c r="T162" s="36"/>
      <c r="U162" s="36"/>
      <c r="V162" s="36"/>
      <c r="W162" s="200"/>
    </row>
    <row r="163" spans="1:23" s="133" customFormat="1" x14ac:dyDescent="0.25">
      <c r="A163" s="120"/>
      <c r="B163" s="5"/>
      <c r="C163" s="11"/>
      <c r="D163" s="11"/>
      <c r="E163" s="151" t="s">
        <v>408</v>
      </c>
      <c r="F163" s="151" t="s">
        <v>390</v>
      </c>
      <c r="G163" s="5"/>
      <c r="H163" s="120"/>
      <c r="I163" s="76"/>
      <c r="J163" s="76"/>
      <c r="K163" s="76"/>
      <c r="L163" s="76"/>
      <c r="M163" s="76"/>
      <c r="N163" s="76"/>
      <c r="O163" s="76"/>
      <c r="P163" s="76"/>
      <c r="Q163" s="76"/>
      <c r="R163" s="76"/>
      <c r="S163" s="76"/>
      <c r="T163" s="76"/>
      <c r="U163" s="76"/>
      <c r="V163" s="76"/>
    </row>
    <row r="164" spans="1:23" s="162" customFormat="1" ht="20.100000000000001" customHeight="1" x14ac:dyDescent="0.25">
      <c r="A164" s="120"/>
      <c r="B164" s="5"/>
      <c r="C164" s="128" t="s">
        <v>116</v>
      </c>
      <c r="D164" s="129"/>
      <c r="E164" s="130"/>
      <c r="F164" s="131"/>
      <c r="G164" s="5"/>
      <c r="H164" s="120"/>
      <c r="I164" s="110"/>
      <c r="J164" s="110"/>
      <c r="K164" s="120"/>
      <c r="O164" s="135"/>
      <c r="R164" s="135"/>
      <c r="S164" s="135"/>
      <c r="T164" s="135"/>
      <c r="U164" s="135"/>
      <c r="V164" s="135"/>
    </row>
    <row r="165" spans="1:23" ht="44.1" customHeight="1" x14ac:dyDescent="0.3">
      <c r="A165" s="120"/>
      <c r="B165" s="5"/>
      <c r="C165" s="1"/>
      <c r="D165" s="12" t="s">
        <v>403</v>
      </c>
      <c r="E165" s="603"/>
      <c r="F165" s="666"/>
      <c r="G165" s="5"/>
      <c r="H165" s="120"/>
      <c r="I165"/>
      <c r="J165"/>
      <c r="K165" s="74"/>
      <c r="L165" s="71" t="s">
        <v>234</v>
      </c>
      <c r="M165" s="44"/>
      <c r="N165" s="45"/>
      <c r="O165" s="45"/>
      <c r="P165" s="85" t="s">
        <v>392</v>
      </c>
      <c r="Q165" s="44"/>
      <c r="R165" s="45"/>
      <c r="S165" s="45"/>
      <c r="T165" s="45"/>
      <c r="U165" s="48"/>
      <c r="V165" s="48"/>
    </row>
    <row r="166" spans="1:23" s="159" customFormat="1" ht="15.95" customHeight="1" x14ac:dyDescent="0.3">
      <c r="A166" s="121"/>
      <c r="B166" s="17"/>
      <c r="C166" s="18"/>
      <c r="D166" s="466" t="s">
        <v>726</v>
      </c>
      <c r="E166" s="629"/>
      <c r="F166" s="699"/>
      <c r="G166" s="17"/>
      <c r="H166" s="121"/>
      <c r="I166" s="35"/>
      <c r="J166" s="35"/>
      <c r="K166" s="75"/>
      <c r="L166" s="52"/>
      <c r="M166" s="52"/>
      <c r="N166" s="52"/>
      <c r="O166" s="66"/>
      <c r="P166" s="35"/>
      <c r="Q166" s="35"/>
      <c r="R166" s="47"/>
      <c r="S166" s="35"/>
      <c r="T166" s="35"/>
      <c r="U166" s="52"/>
      <c r="V166" s="52"/>
    </row>
    <row r="167" spans="1:23" ht="35.1" customHeight="1" x14ac:dyDescent="0.3">
      <c r="A167" s="120"/>
      <c r="B167" s="5"/>
      <c r="C167" s="1"/>
      <c r="D167" s="460" t="s">
        <v>91</v>
      </c>
      <c r="E167" s="614"/>
      <c r="F167" s="615"/>
      <c r="G167" s="5"/>
      <c r="H167" s="120"/>
      <c r="I167"/>
      <c r="J167"/>
      <c r="K167" s="74"/>
      <c r="L167" s="43" t="s">
        <v>196</v>
      </c>
      <c r="M167" s="54" t="str">
        <f>IF(ISBLANK(E170),"",VLOOKUP(E170,$L$4:$M$7,2,FALSE))</f>
        <v/>
      </c>
      <c r="N167" s="45"/>
      <c r="O167" s="45"/>
      <c r="P167" s="53" t="s">
        <v>226</v>
      </c>
      <c r="Q167" s="54">
        <f>IF(E170="Keine",IF(ISBLANK(F170),1,0),IF(F170&lt;&gt;"",1,0))</f>
        <v>0</v>
      </c>
      <c r="R167" s="45"/>
      <c r="S167" s="45"/>
      <c r="T167" s="53" t="s">
        <v>225</v>
      </c>
      <c r="U167" s="54">
        <f>COUNTA(E167:F169,E170:E176)</f>
        <v>0</v>
      </c>
      <c r="V167" s="48"/>
    </row>
    <row r="168" spans="1:23" ht="23.45" customHeight="1" x14ac:dyDescent="0.3">
      <c r="A168" s="120"/>
      <c r="B168" s="5"/>
      <c r="C168" s="1"/>
      <c r="D168" s="101" t="s">
        <v>38</v>
      </c>
      <c r="E168" s="632"/>
      <c r="F168" s="633"/>
      <c r="G168" s="5"/>
      <c r="H168" s="120"/>
      <c r="I168"/>
      <c r="J168"/>
      <c r="K168" s="74"/>
      <c r="L168" s="639" t="s">
        <v>197</v>
      </c>
      <c r="M168" s="637" t="str">
        <f>IF(ISBLANK(E171),"",VLOOKUP(E171,$L$4:$M$7,2,FALSE))</f>
        <v/>
      </c>
      <c r="N168" s="243" t="s">
        <v>227</v>
      </c>
      <c r="O168" s="53"/>
      <c r="P168" s="244"/>
      <c r="Q168" s="637">
        <f>IF(E171="Keine",IF(ISBLANK(F171),1,0),IF(F171&lt;&gt;"",1,0))</f>
        <v>0</v>
      </c>
      <c r="R168" s="45"/>
      <c r="S168" s="45"/>
      <c r="T168" s="53" t="s">
        <v>391</v>
      </c>
      <c r="U168" s="54">
        <f>SUM(Q167:Q173)</f>
        <v>0</v>
      </c>
      <c r="V168" s="48"/>
    </row>
    <row r="169" spans="1:23" s="159" customFormat="1" ht="30" x14ac:dyDescent="0.3">
      <c r="A169" s="121"/>
      <c r="B169" s="17"/>
      <c r="C169" s="1"/>
      <c r="D169" s="466" t="s">
        <v>725</v>
      </c>
      <c r="E169" s="634"/>
      <c r="F169" s="615"/>
      <c r="G169" s="17"/>
      <c r="H169" s="121"/>
      <c r="I169" s="35"/>
      <c r="J169" s="35"/>
      <c r="K169" s="74"/>
      <c r="L169" s="639"/>
      <c r="M169" s="638"/>
      <c r="N169" s="243"/>
      <c r="O169" s="53"/>
      <c r="P169" s="244"/>
      <c r="Q169" s="638"/>
      <c r="R169" s="45"/>
      <c r="S169" s="45"/>
      <c r="T169" s="45"/>
      <c r="U169" s="48"/>
      <c r="V169" s="48"/>
    </row>
    <row r="170" spans="1:23" ht="45" customHeight="1" x14ac:dyDescent="0.3">
      <c r="A170" s="120"/>
      <c r="B170" s="5"/>
      <c r="C170" s="1"/>
      <c r="D170" s="460" t="s">
        <v>409</v>
      </c>
      <c r="E170" s="356"/>
      <c r="F170" s="205"/>
      <c r="G170" s="5"/>
      <c r="H170" s="120"/>
      <c r="I170"/>
      <c r="J170"/>
      <c r="K170" s="74"/>
      <c r="L170" s="43" t="s">
        <v>198</v>
      </c>
      <c r="M170" s="54" t="str">
        <f>IF(ISBLANK(E172),"",VLOOKUP(E172,$L$4:$M$7,2,FALSE))</f>
        <v/>
      </c>
      <c r="N170" s="45"/>
      <c r="O170" s="45"/>
      <c r="P170" s="53" t="s">
        <v>228</v>
      </c>
      <c r="Q170" s="54">
        <f>IF(E172="Keine",IF(ISBLANK(F172),1,0),IF(F172&lt;&gt;"",1,0))</f>
        <v>0</v>
      </c>
      <c r="R170" s="45"/>
      <c r="S170" s="45"/>
      <c r="T170" s="53" t="s">
        <v>235</v>
      </c>
      <c r="U170" s="54">
        <f>U168+U167</f>
        <v>0</v>
      </c>
      <c r="V170" s="48"/>
    </row>
    <row r="171" spans="1:23" ht="35.1" customHeight="1" x14ac:dyDescent="0.3">
      <c r="A171" s="120"/>
      <c r="B171" s="5"/>
      <c r="C171" s="1"/>
      <c r="D171" s="460" t="s">
        <v>405</v>
      </c>
      <c r="E171" s="204"/>
      <c r="F171" s="206"/>
      <c r="G171" s="5"/>
      <c r="H171" s="120"/>
      <c r="I171"/>
      <c r="J171"/>
      <c r="K171" s="74"/>
      <c r="L171" s="43" t="s">
        <v>199</v>
      </c>
      <c r="M171" s="54" t="str">
        <f>IF(ISBLANK(E173),"",VLOOKUP(E173,$L$4:$M$7,2,FALSE))</f>
        <v/>
      </c>
      <c r="N171" s="45"/>
      <c r="O171" s="45"/>
      <c r="P171" s="53" t="s">
        <v>229</v>
      </c>
      <c r="Q171" s="54">
        <f>IF(E173="Keine",IF(ISBLANK(F173),1,0),IF(F173&lt;&gt;"",1,0))</f>
        <v>0</v>
      </c>
      <c r="R171" s="45"/>
      <c r="S171" s="45"/>
      <c r="T171" s="53" t="s">
        <v>241</v>
      </c>
      <c r="U171" s="54">
        <f>IF(AND(E165="",U170&gt;0),1,0)</f>
        <v>0</v>
      </c>
      <c r="V171" s="48"/>
    </row>
    <row r="172" spans="1:23" ht="35.1" customHeight="1" x14ac:dyDescent="0.3">
      <c r="A172" s="120"/>
      <c r="B172" s="5"/>
      <c r="C172" s="1"/>
      <c r="D172" s="154" t="s">
        <v>406</v>
      </c>
      <c r="E172" s="207"/>
      <c r="F172" s="206"/>
      <c r="G172" s="5"/>
      <c r="H172" s="120"/>
      <c r="I172"/>
      <c r="J172"/>
      <c r="K172" s="74"/>
      <c r="L172" s="43" t="s">
        <v>200</v>
      </c>
      <c r="M172" s="54" t="str">
        <f>IF(ISBLANK(E174),"",VLOOKUP(E174,$L$4:$M$7,2,FALSE))</f>
        <v/>
      </c>
      <c r="N172" s="45"/>
      <c r="O172" s="45"/>
      <c r="P172" s="53" t="s">
        <v>230</v>
      </c>
      <c r="Q172" s="54">
        <f>IF(E174="Keine",IF(ISBLANK(F174),1,0),IF(F174&lt;&gt;"",1,0))</f>
        <v>0</v>
      </c>
      <c r="R172" s="45"/>
      <c r="S172" s="45"/>
      <c r="T172" s="53" t="s">
        <v>236</v>
      </c>
      <c r="U172" s="54">
        <f>IF(AND(E165="Nein",U170&gt;0),1,0)</f>
        <v>0</v>
      </c>
      <c r="V172" s="48"/>
    </row>
    <row r="173" spans="1:23" ht="45" customHeight="1" x14ac:dyDescent="0.3">
      <c r="A173" s="120"/>
      <c r="B173" s="5"/>
      <c r="C173" s="1"/>
      <c r="D173" s="154" t="s">
        <v>410</v>
      </c>
      <c r="E173" s="207"/>
      <c r="F173" s="206"/>
      <c r="G173" s="5"/>
      <c r="H173" s="120"/>
      <c r="I173"/>
      <c r="J173"/>
      <c r="K173" s="74"/>
      <c r="L173" s="45"/>
      <c r="M173" s="44"/>
      <c r="N173" s="45"/>
      <c r="O173" s="45"/>
      <c r="P173" s="53" t="s">
        <v>231</v>
      </c>
      <c r="Q173" s="54">
        <f>IF(E175="Nein",IF(ISBLANK(F175),1,0),IF(F175&lt;&gt;"",1,0))</f>
        <v>0</v>
      </c>
      <c r="R173" s="45"/>
      <c r="S173" s="45"/>
      <c r="T173" s="53" t="s">
        <v>237</v>
      </c>
      <c r="U173" s="54">
        <f>IF(AND(E165="Ja",U170&lt;&gt;14),1,0)</f>
        <v>0</v>
      </c>
      <c r="V173" s="48"/>
    </row>
    <row r="174" spans="1:23" ht="60" customHeight="1" x14ac:dyDescent="0.3">
      <c r="A174" s="120"/>
      <c r="B174" s="5"/>
      <c r="C174" s="1"/>
      <c r="D174" s="460" t="s">
        <v>407</v>
      </c>
      <c r="E174" s="204"/>
      <c r="F174" s="206"/>
      <c r="G174" s="5"/>
      <c r="H174" s="120"/>
      <c r="I174"/>
      <c r="J174"/>
      <c r="K174" s="74"/>
      <c r="L174" s="84" t="s">
        <v>232</v>
      </c>
      <c r="M174" s="82">
        <f>MAX(M167:M172)</f>
        <v>0</v>
      </c>
      <c r="N174" s="45"/>
      <c r="O174" s="45"/>
      <c r="P174" s="45"/>
      <c r="Q174" s="44"/>
      <c r="R174" s="45"/>
      <c r="S174" s="45"/>
      <c r="T174" s="53" t="s">
        <v>238</v>
      </c>
      <c r="U174" s="54">
        <f>SUM(U171:U173)</f>
        <v>0</v>
      </c>
      <c r="V174" s="48"/>
    </row>
    <row r="175" spans="1:23" ht="45" customHeight="1" x14ac:dyDescent="0.3">
      <c r="A175" s="120"/>
      <c r="B175" s="5"/>
      <c r="C175" s="1"/>
      <c r="D175" s="144" t="s">
        <v>183</v>
      </c>
      <c r="E175" s="630"/>
      <c r="F175" s="647"/>
      <c r="G175" s="5"/>
      <c r="H175" s="120"/>
      <c r="I175"/>
      <c r="J175"/>
      <c r="K175" s="74"/>
      <c r="L175" s="83" t="s">
        <v>233</v>
      </c>
      <c r="M175" s="82">
        <f>IF(E175="Ja",M174-1,M174)</f>
        <v>0</v>
      </c>
      <c r="N175" s="45"/>
      <c r="O175" s="45"/>
      <c r="P175" s="45"/>
      <c r="Q175" s="44"/>
      <c r="R175" s="45"/>
      <c r="S175" s="45"/>
      <c r="T175" s="53" t="s">
        <v>240</v>
      </c>
      <c r="U175" s="54">
        <f>IF(AND(E165="",U170=0),1,0)</f>
        <v>1</v>
      </c>
      <c r="V175" s="48"/>
    </row>
    <row r="176" spans="1:23" s="159" customFormat="1" ht="15.95" customHeight="1" thickBot="1" x14ac:dyDescent="0.35">
      <c r="A176" s="121"/>
      <c r="B176" s="17"/>
      <c r="C176" s="18"/>
      <c r="D176" s="481" t="s">
        <v>727</v>
      </c>
      <c r="E176" s="631"/>
      <c r="F176" s="648"/>
      <c r="G176" s="17"/>
      <c r="H176" s="121"/>
      <c r="I176" s="35"/>
      <c r="J176" s="35"/>
      <c r="K176" s="75"/>
      <c r="L176" s="71" t="s">
        <v>195</v>
      </c>
      <c r="M176" s="82" t="str">
        <f>IF(E165="Ja",VLOOKUP(M175,$M$4:$N$8,2,FALSE),"Niedrig")</f>
        <v>Niedrig</v>
      </c>
      <c r="N176" s="52"/>
      <c r="O176" s="52"/>
      <c r="P176" s="35"/>
      <c r="Q176" s="35"/>
      <c r="R176" s="47"/>
      <c r="S176" s="47"/>
      <c r="T176" s="47"/>
      <c r="U176" s="52"/>
      <c r="V176" s="52"/>
    </row>
    <row r="177" spans="1:22" ht="12.95" customHeight="1" x14ac:dyDescent="0.3">
      <c r="A177" s="120"/>
      <c r="B177" s="5"/>
      <c r="C177" s="1"/>
      <c r="D177" s="99"/>
      <c r="E177" s="145"/>
      <c r="F177" s="100"/>
      <c r="G177" s="5"/>
      <c r="H177" s="120"/>
      <c r="I177"/>
      <c r="J177"/>
      <c r="K177" s="74"/>
      <c r="L177" s="45"/>
      <c r="M177" s="44"/>
      <c r="N177" s="45"/>
      <c r="O177" s="45"/>
      <c r="P177" s="45"/>
      <c r="Q177" s="44"/>
      <c r="R177" s="45"/>
      <c r="S177" s="45"/>
      <c r="T177" s="45"/>
      <c r="U177" s="48"/>
      <c r="V177" s="48"/>
    </row>
    <row r="178" spans="1:22" s="202" customFormat="1" ht="20.100000000000001" customHeight="1" x14ac:dyDescent="0.25">
      <c r="A178" s="116"/>
      <c r="B178" s="5"/>
      <c r="C178" s="128" t="s">
        <v>93</v>
      </c>
      <c r="D178" s="132"/>
      <c r="E178" s="164"/>
      <c r="F178" s="165"/>
      <c r="G178" s="5"/>
      <c r="H178" s="116"/>
      <c r="I178" s="88"/>
      <c r="J178" s="88"/>
      <c r="K178" s="120"/>
      <c r="L178" s="162"/>
      <c r="M178" s="162"/>
      <c r="N178" s="162"/>
      <c r="O178" s="135"/>
      <c r="P178" s="162"/>
      <c r="Q178" s="162"/>
      <c r="R178" s="135"/>
      <c r="S178" s="135"/>
      <c r="T178" s="135"/>
      <c r="U178" s="135"/>
      <c r="V178" s="135"/>
    </row>
    <row r="179" spans="1:22" ht="31.5" customHeight="1" x14ac:dyDescent="0.3">
      <c r="A179" s="120"/>
      <c r="B179" s="5"/>
      <c r="C179" s="1"/>
      <c r="D179" s="12" t="s">
        <v>420</v>
      </c>
      <c r="E179" s="603"/>
      <c r="F179" s="609"/>
      <c r="G179" s="5"/>
      <c r="H179" s="120"/>
      <c r="I179"/>
      <c r="J179"/>
      <c r="K179"/>
      <c r="L179"/>
      <c r="M179"/>
      <c r="N179"/>
      <c r="O179" s="45"/>
      <c r="P179" s="45"/>
      <c r="Q179" s="45"/>
      <c r="R179" s="45"/>
      <c r="S179" s="45"/>
      <c r="T179" s="45"/>
      <c r="U179" s="85" t="s">
        <v>376</v>
      </c>
      <c r="V179"/>
    </row>
    <row r="180" spans="1:22" s="159" customFormat="1" ht="30" x14ac:dyDescent="0.3">
      <c r="A180" s="121"/>
      <c r="B180" s="17"/>
      <c r="C180" s="18"/>
      <c r="D180" s="466" t="s">
        <v>725</v>
      </c>
      <c r="E180" s="629"/>
      <c r="F180" s="610"/>
      <c r="G180" s="17"/>
      <c r="H180" s="121"/>
      <c r="I180" s="35"/>
      <c r="J180" s="35"/>
      <c r="K180" s="35"/>
      <c r="L180" s="58" t="s">
        <v>323</v>
      </c>
      <c r="M180" s="56" t="s">
        <v>90</v>
      </c>
      <c r="N180" s="35"/>
      <c r="O180" s="47"/>
      <c r="P180" s="47"/>
      <c r="Q180" s="47"/>
      <c r="R180" s="45"/>
      <c r="S180" s="45"/>
      <c r="T180" s="53" t="s">
        <v>348</v>
      </c>
      <c r="U180" s="54">
        <f>IF(E179="",0,0)</f>
        <v>0</v>
      </c>
      <c r="V180" s="35"/>
    </row>
    <row r="181" spans="1:22" ht="29.1" customHeight="1" x14ac:dyDescent="0.3">
      <c r="B181" s="5"/>
      <c r="C181" s="1"/>
      <c r="D181" s="12" t="s">
        <v>81</v>
      </c>
      <c r="E181" s="603"/>
      <c r="F181" s="658"/>
      <c r="G181" s="5"/>
      <c r="I181"/>
      <c r="J181"/>
      <c r="K181"/>
      <c r="L181" s="58" t="s">
        <v>324</v>
      </c>
      <c r="M181" s="56" t="s">
        <v>90</v>
      </c>
      <c r="N181"/>
      <c r="O181" s="36"/>
      <c r="P181" s="237" t="s">
        <v>382</v>
      </c>
      <c r="Q181" s="54">
        <f>IF(OR($E$179="Ja",$E$179=""),IF(E181="",1,0),IF(E181&lt;&gt;"",1,0))</f>
        <v>1</v>
      </c>
      <c r="R181" s="45"/>
      <c r="S181" s="45"/>
      <c r="T181" s="53" t="s">
        <v>349</v>
      </c>
      <c r="U181" s="54">
        <f>IF(E179="Ja",1,0)</f>
        <v>0</v>
      </c>
      <c r="V181"/>
    </row>
    <row r="182" spans="1:22" s="159" customFormat="1" ht="15.95" customHeight="1" x14ac:dyDescent="0.3">
      <c r="B182" s="17"/>
      <c r="C182" s="18"/>
      <c r="D182" s="468" t="s">
        <v>80</v>
      </c>
      <c r="E182" s="603"/>
      <c r="F182" s="659"/>
      <c r="G182" s="17"/>
      <c r="I182" s="35"/>
      <c r="J182" s="35"/>
      <c r="K182" s="35"/>
      <c r="L182" s="58" t="s">
        <v>325</v>
      </c>
      <c r="M182" s="56" t="s">
        <v>193</v>
      </c>
      <c r="N182" s="35"/>
      <c r="O182" s="47"/>
      <c r="P182" s="36"/>
      <c r="Q182" s="36"/>
      <c r="R182" s="45"/>
      <c r="S182" s="45"/>
      <c r="T182" s="53" t="s">
        <v>350</v>
      </c>
      <c r="U182" s="54">
        <f>IF(OR(E179="Nein",E179="Unsicher"),2,0)</f>
        <v>0</v>
      </c>
      <c r="V182" s="35"/>
    </row>
    <row r="183" spans="1:22" s="159" customFormat="1" ht="75.75" thickBot="1" x14ac:dyDescent="0.35">
      <c r="B183" s="17"/>
      <c r="C183" s="18"/>
      <c r="D183" s="473" t="s">
        <v>426</v>
      </c>
      <c r="E183" s="604"/>
      <c r="F183" s="660"/>
      <c r="G183" s="17"/>
      <c r="I183" s="35"/>
      <c r="J183" s="35"/>
      <c r="K183" s="35"/>
      <c r="L183" s="58" t="s">
        <v>328</v>
      </c>
      <c r="M183" s="56" t="s">
        <v>192</v>
      </c>
      <c r="N183" s="35"/>
      <c r="O183" s="47"/>
      <c r="P183" s="36"/>
      <c r="Q183" s="36"/>
      <c r="R183" s="85"/>
      <c r="S183" s="85"/>
      <c r="T183" s="245"/>
      <c r="U183" s="82">
        <f>MAX(U180:U182)</f>
        <v>0</v>
      </c>
      <c r="V183" s="35"/>
    </row>
    <row r="184" spans="1:22" ht="12.95" customHeight="1" x14ac:dyDescent="0.3">
      <c r="B184" s="5"/>
      <c r="C184" s="1"/>
      <c r="D184" s="150"/>
      <c r="E184" s="145"/>
      <c r="F184" s="30"/>
      <c r="G184" s="5"/>
      <c r="I184"/>
      <c r="J184"/>
      <c r="K184"/>
      <c r="L184" s="58" t="s">
        <v>326</v>
      </c>
      <c r="M184" s="56" t="s">
        <v>192</v>
      </c>
      <c r="N184"/>
      <c r="O184" s="47"/>
      <c r="P184" s="85" t="s">
        <v>458</v>
      </c>
      <c r="Q184" s="82">
        <f>IF(E179="Ja",IF(ISBLANK(F179),0,1),1)</f>
        <v>1</v>
      </c>
      <c r="R184" s="45"/>
      <c r="S184" s="45"/>
      <c r="T184" s="45"/>
      <c r="U184" s="45"/>
      <c r="V184"/>
    </row>
    <row r="185" spans="1:22" s="202" customFormat="1" ht="20.100000000000001" customHeight="1" x14ac:dyDescent="0.25">
      <c r="A185" s="116"/>
      <c r="B185" s="27"/>
      <c r="C185" s="128" t="s">
        <v>92</v>
      </c>
      <c r="D185" s="132"/>
      <c r="E185" s="164"/>
      <c r="F185" s="165"/>
      <c r="G185" s="5"/>
      <c r="H185" s="116"/>
      <c r="I185" s="88"/>
      <c r="J185" s="88"/>
      <c r="K185" s="88"/>
      <c r="L185" s="88"/>
      <c r="M185" s="88"/>
      <c r="N185" s="88"/>
      <c r="O185" s="88"/>
      <c r="P185" s="85" t="s">
        <v>460</v>
      </c>
      <c r="Q185" s="82">
        <f>IF(Q184+Q181=2,1,0)</f>
        <v>1</v>
      </c>
      <c r="R185" s="88"/>
      <c r="S185" s="88"/>
      <c r="T185" s="45"/>
      <c r="U185" s="45"/>
      <c r="V185" s="88"/>
    </row>
    <row r="186" spans="1:22" x14ac:dyDescent="0.3">
      <c r="B186" s="5"/>
      <c r="C186" s="1"/>
      <c r="D186" s="153" t="s">
        <v>73</v>
      </c>
      <c r="E186" s="612" t="s">
        <v>162</v>
      </c>
      <c r="F186" s="612"/>
      <c r="G186" s="5"/>
      <c r="I186"/>
      <c r="J186"/>
      <c r="K186"/>
      <c r="L186" s="43" t="s">
        <v>327</v>
      </c>
      <c r="M186" s="82" t="e">
        <f>VLOOKUP(E181,L180:M184,2,FALSE)</f>
        <v>#N/A</v>
      </c>
      <c r="N186"/>
      <c r="O186"/>
      <c r="P186"/>
      <c r="Q186"/>
      <c r="R186"/>
      <c r="S186"/>
      <c r="T186"/>
      <c r="U186"/>
      <c r="V186"/>
    </row>
    <row r="187" spans="1:22" ht="35.25" customHeight="1" thickBot="1" x14ac:dyDescent="0.35">
      <c r="B187" s="5"/>
      <c r="C187" s="1"/>
      <c r="D187" s="156" t="s">
        <v>74</v>
      </c>
      <c r="E187" s="220"/>
      <c r="F187" s="221"/>
      <c r="G187" s="5"/>
      <c r="I187"/>
      <c r="J187"/>
      <c r="K187"/>
      <c r="L187" s="233" t="s">
        <v>290</v>
      </c>
      <c r="M187" s="82" t="e">
        <f>IF(E179="Ja","Niedrig",M186)</f>
        <v>#N/A</v>
      </c>
      <c r="N187"/>
      <c r="O187"/>
      <c r="P187"/>
      <c r="Q187"/>
      <c r="R187"/>
      <c r="S187"/>
      <c r="T187" s="85" t="s">
        <v>352</v>
      </c>
      <c r="U187" s="82" t="str">
        <f>U183&amp;"_"&amp;Q185</f>
        <v>0_1</v>
      </c>
      <c r="V187"/>
    </row>
    <row r="188" spans="1:22" ht="12.95" customHeight="1" x14ac:dyDescent="0.3">
      <c r="B188" s="5"/>
      <c r="C188" s="1"/>
      <c r="D188" s="12"/>
      <c r="E188" s="30"/>
      <c r="F188" s="30"/>
      <c r="G188" s="5"/>
      <c r="I188"/>
      <c r="J188"/>
      <c r="K188"/>
      <c r="L188"/>
      <c r="M188"/>
      <c r="N188"/>
      <c r="O188"/>
      <c r="P188"/>
      <c r="Q188"/>
      <c r="R188"/>
      <c r="S188"/>
      <c r="T188"/>
      <c r="U188"/>
      <c r="V188"/>
    </row>
    <row r="189" spans="1:22" s="202" customFormat="1" ht="20.100000000000001" customHeight="1" x14ac:dyDescent="0.25">
      <c r="A189" s="116"/>
      <c r="B189" s="27"/>
      <c r="C189" s="128" t="s">
        <v>99</v>
      </c>
      <c r="D189" s="132"/>
      <c r="E189" s="130"/>
      <c r="F189" s="131" t="s">
        <v>239</v>
      </c>
      <c r="G189" s="74"/>
      <c r="H189" s="116"/>
      <c r="I189" s="86"/>
      <c r="J189" s="86"/>
      <c r="K189" s="120"/>
      <c r="L189" s="162"/>
      <c r="M189" s="162"/>
      <c r="N189" s="162"/>
      <c r="O189" s="135"/>
      <c r="P189" s="162"/>
      <c r="Q189" s="162"/>
      <c r="R189" s="135"/>
      <c r="S189" s="135"/>
      <c r="T189" s="135"/>
      <c r="U189" s="135"/>
      <c r="V189" s="135"/>
    </row>
    <row r="190" spans="1:22" ht="30" customHeight="1" x14ac:dyDescent="0.3">
      <c r="A190" s="120"/>
      <c r="B190" s="5"/>
      <c r="C190" s="1"/>
      <c r="D190" s="143" t="s">
        <v>118</v>
      </c>
      <c r="E190" s="238" t="str">
        <f>IF(F190="ok",M176,"FEHLER")</f>
        <v>FEHLER</v>
      </c>
      <c r="F190" s="195" t="str">
        <f>IF(U175=1,"Keine Angaben!",(IF(U174&gt;0,"Sensitivitätsanalyse unvollständig oder fehlerhaft ausgefüllt. Bitte Eingaben überprüfen!","ok")))</f>
        <v>Keine Angaben!</v>
      </c>
      <c r="G190" s="74"/>
      <c r="H190" s="120"/>
      <c r="I190" s="74"/>
      <c r="J190" s="74"/>
      <c r="K190" s="74"/>
      <c r="L190"/>
      <c r="M190"/>
      <c r="N190"/>
      <c r="O190"/>
      <c r="P190"/>
      <c r="Q190"/>
      <c r="R190"/>
      <c r="S190"/>
      <c r="T190"/>
      <c r="U190"/>
      <c r="V190"/>
    </row>
    <row r="191" spans="1:22" ht="30" customHeight="1" x14ac:dyDescent="0.3">
      <c r="A191" s="120"/>
      <c r="B191" s="5"/>
      <c r="C191" s="1"/>
      <c r="D191" s="142" t="s">
        <v>117</v>
      </c>
      <c r="E191" s="239" t="str">
        <f>IF(F191="ok",M187,"FEHLER")</f>
        <v>FEHLER</v>
      </c>
      <c r="F191" s="197" t="str">
        <f>VLOOKUP(U187,$T$4:$V$9,2,FALSE)</f>
        <v>keine Angaben!</v>
      </c>
      <c r="G191" s="74"/>
      <c r="H191" s="120"/>
      <c r="I191" s="74"/>
      <c r="J191" s="74"/>
      <c r="K191" s="74"/>
      <c r="L191"/>
      <c r="M191"/>
      <c r="N191"/>
      <c r="O191"/>
      <c r="P191"/>
      <c r="Q191"/>
      <c r="R191"/>
      <c r="S191"/>
      <c r="T191"/>
      <c r="U191"/>
      <c r="V191"/>
    </row>
    <row r="192" spans="1:22" ht="30" customHeight="1" x14ac:dyDescent="0.3">
      <c r="A192" s="120"/>
      <c r="B192" s="5"/>
      <c r="C192" s="1"/>
      <c r="D192" s="142" t="s">
        <v>119</v>
      </c>
      <c r="E192" s="239" t="str">
        <f>IF(AND(F190="ok",F191="ok"),P194,"FEHLER")</f>
        <v>FEHLER</v>
      </c>
      <c r="F192" s="197" t="str">
        <f>IF(AND(F190="ok",F191="ok"),"ok","Sensitivitäts- und/oder Expositionsanalyse fehlend oder fehlerhaft")</f>
        <v>Sensitivitäts- und/oder Expositionsanalyse fehlend oder fehlerhaft</v>
      </c>
      <c r="G192" s="74"/>
      <c r="H192" s="120"/>
      <c r="I192" s="74"/>
      <c r="J192" s="74"/>
      <c r="K192" s="74"/>
      <c r="L192" s="45" t="s">
        <v>220</v>
      </c>
      <c r="M192" s="44"/>
      <c r="N192" s="45"/>
      <c r="O192" s="45"/>
      <c r="P192" s="77" t="str">
        <f>E190&amp;"_"&amp;E191</f>
        <v>FEHLER_FEHLER</v>
      </c>
      <c r="Q192"/>
      <c r="R192"/>
      <c r="S192"/>
      <c r="T192"/>
      <c r="U192"/>
      <c r="V192"/>
    </row>
    <row r="193" spans="1:23" ht="16.5" customHeight="1" x14ac:dyDescent="0.3">
      <c r="A193" s="120"/>
      <c r="B193" s="5"/>
      <c r="C193" s="1"/>
      <c r="D193" s="141" t="s">
        <v>129</v>
      </c>
      <c r="E193" s="616" t="str">
        <f>IF(AND(F190="ok",F191="ok"),VLOOKUP(E192,$Q$4:$R$12,2,FALSE),"FEHLER")</f>
        <v>FEHLER</v>
      </c>
      <c r="F193" s="690" t="str">
        <f>IF(AND(F190="ok",F191="ok"),"ok","Sensitivitäts- und/oder Expositionsanalyse fehlend oder fehlerhaft")</f>
        <v>Sensitivitäts- und/oder Expositionsanalyse fehlend oder fehlerhaft</v>
      </c>
      <c r="G193" s="74"/>
      <c r="H193" s="120"/>
      <c r="I193" s="74"/>
      <c r="J193" s="74"/>
      <c r="K193" s="74"/>
      <c r="L193" s="45"/>
      <c r="M193" s="44"/>
      <c r="N193" s="45"/>
      <c r="O193" s="45"/>
      <c r="P193" s="45"/>
      <c r="Q193"/>
      <c r="R193"/>
      <c r="S193"/>
      <c r="T193"/>
      <c r="U193"/>
      <c r="V193"/>
    </row>
    <row r="194" spans="1:23" ht="15.95" customHeight="1" thickBot="1" x14ac:dyDescent="0.35">
      <c r="B194" s="5"/>
      <c r="C194" s="1"/>
      <c r="D194" s="472" t="s">
        <v>724</v>
      </c>
      <c r="E194" s="617"/>
      <c r="F194" s="619"/>
      <c r="G194" s="74"/>
      <c r="I194" s="73"/>
      <c r="J194" s="73"/>
      <c r="K194" s="73"/>
      <c r="L194" s="45" t="s">
        <v>221</v>
      </c>
      <c r="M194" s="44"/>
      <c r="N194" s="45"/>
      <c r="O194" s="45"/>
      <c r="P194" s="77" t="e">
        <f>VLOOKUP(P192,$P$4:$R$12,2,FALSE)</f>
        <v>#N/A</v>
      </c>
      <c r="Q194"/>
      <c r="R194"/>
      <c r="S194"/>
      <c r="T194"/>
      <c r="U194"/>
      <c r="V194"/>
    </row>
    <row r="195" spans="1:23" ht="69.95" customHeight="1" x14ac:dyDescent="0.3">
      <c r="B195" s="5"/>
      <c r="C195" s="1"/>
      <c r="D195" s="1"/>
      <c r="E195" s="149"/>
      <c r="F195" s="103"/>
      <c r="G195" s="5"/>
      <c r="I195"/>
      <c r="J195"/>
      <c r="K195"/>
      <c r="L195"/>
      <c r="M195"/>
      <c r="N195"/>
      <c r="O195"/>
      <c r="P195"/>
      <c r="Q195"/>
      <c r="R195"/>
      <c r="S195"/>
      <c r="T195"/>
      <c r="U195"/>
      <c r="V195"/>
    </row>
    <row r="196" spans="1:23" s="116" customFormat="1" ht="30" customHeight="1" x14ac:dyDescent="0.25">
      <c r="B196" s="7"/>
      <c r="C196" s="126"/>
      <c r="D196" s="126" t="s">
        <v>389</v>
      </c>
      <c r="E196" s="127"/>
      <c r="F196" s="127"/>
      <c r="G196" s="86"/>
      <c r="I196" s="86"/>
      <c r="J196" s="86"/>
      <c r="K196" s="86"/>
      <c r="L196" s="86"/>
      <c r="M196" s="86"/>
      <c r="N196" s="86"/>
      <c r="O196" s="64"/>
      <c r="P196" s="86"/>
      <c r="Q196" s="86"/>
      <c r="R196" s="36"/>
      <c r="S196" s="36"/>
      <c r="T196" s="36"/>
      <c r="U196" s="36"/>
      <c r="V196" s="36"/>
      <c r="W196" s="200"/>
    </row>
    <row r="197" spans="1:23" s="133" customFormat="1" x14ac:dyDescent="0.25">
      <c r="A197" s="120"/>
      <c r="B197" s="5"/>
      <c r="C197" s="11"/>
      <c r="D197" s="11"/>
      <c r="E197" s="151" t="s">
        <v>408</v>
      </c>
      <c r="F197" s="151" t="s">
        <v>390</v>
      </c>
      <c r="G197" s="5"/>
      <c r="H197" s="120"/>
      <c r="I197" s="76"/>
      <c r="J197" s="76"/>
      <c r="K197" s="76"/>
      <c r="L197" s="76"/>
      <c r="M197" s="76"/>
      <c r="N197" s="76"/>
      <c r="O197" s="76"/>
      <c r="P197" s="76"/>
      <c r="Q197" s="76"/>
      <c r="R197" s="76"/>
      <c r="S197" s="76"/>
      <c r="T197" s="76"/>
      <c r="U197" s="76"/>
      <c r="V197" s="76"/>
    </row>
    <row r="198" spans="1:23" s="162" customFormat="1" ht="20.100000000000001" customHeight="1" x14ac:dyDescent="0.25">
      <c r="A198" s="120"/>
      <c r="B198" s="5"/>
      <c r="C198" s="128" t="s">
        <v>116</v>
      </c>
      <c r="D198" s="129"/>
      <c r="E198" s="130"/>
      <c r="F198" s="131"/>
      <c r="G198" s="5"/>
      <c r="H198" s="120"/>
      <c r="I198" s="110"/>
      <c r="J198" s="110"/>
      <c r="K198" s="120"/>
      <c r="O198" s="135"/>
      <c r="R198" s="135"/>
      <c r="S198" s="135"/>
      <c r="T198" s="135"/>
      <c r="U198" s="135"/>
      <c r="V198" s="135"/>
    </row>
    <row r="199" spans="1:23" ht="45" customHeight="1" x14ac:dyDescent="0.3">
      <c r="A199" s="120"/>
      <c r="B199" s="5"/>
      <c r="C199" s="1"/>
      <c r="D199" s="12" t="s">
        <v>404</v>
      </c>
      <c r="E199" s="603"/>
      <c r="F199" s="666"/>
      <c r="G199" s="5"/>
      <c r="H199" s="120"/>
      <c r="I199"/>
      <c r="J199"/>
      <c r="K199" s="74"/>
      <c r="L199" s="71" t="s">
        <v>234</v>
      </c>
      <c r="M199" s="44"/>
      <c r="N199" s="45"/>
      <c r="O199" s="45"/>
      <c r="P199" s="85" t="s">
        <v>392</v>
      </c>
      <c r="Q199" s="44"/>
      <c r="R199" s="45"/>
      <c r="S199" s="45"/>
      <c r="T199" s="45"/>
      <c r="U199" s="48"/>
      <c r="V199" s="48"/>
    </row>
    <row r="200" spans="1:23" s="159" customFormat="1" ht="15.95" customHeight="1" x14ac:dyDescent="0.3">
      <c r="A200" s="121"/>
      <c r="B200" s="17"/>
      <c r="C200" s="18"/>
      <c r="D200" s="466" t="s">
        <v>726</v>
      </c>
      <c r="E200" s="629"/>
      <c r="F200" s="699"/>
      <c r="G200" s="17"/>
      <c r="H200" s="121"/>
      <c r="I200" s="35"/>
      <c r="J200" s="35"/>
      <c r="K200" s="75"/>
      <c r="L200" s="52"/>
      <c r="M200" s="52"/>
      <c r="N200" s="52"/>
      <c r="O200" s="66"/>
      <c r="P200" s="35"/>
      <c r="Q200" s="35"/>
      <c r="R200" s="47"/>
      <c r="S200" s="35"/>
      <c r="T200" s="35"/>
      <c r="U200" s="52"/>
      <c r="V200" s="52"/>
    </row>
    <row r="201" spans="1:23" ht="35.1" customHeight="1" x14ac:dyDescent="0.3">
      <c r="A201" s="120"/>
      <c r="B201" s="5"/>
      <c r="C201" s="1"/>
      <c r="D201" s="460" t="s">
        <v>91</v>
      </c>
      <c r="E201" s="614"/>
      <c r="F201" s="615"/>
      <c r="G201" s="5"/>
      <c r="H201" s="120"/>
      <c r="I201"/>
      <c r="J201"/>
      <c r="K201" s="74"/>
      <c r="L201" s="43" t="s">
        <v>196</v>
      </c>
      <c r="M201" s="54" t="str">
        <f>IF(ISBLANK(E204),"",VLOOKUP(E204,$L$4:$M$7,2,FALSE))</f>
        <v/>
      </c>
      <c r="N201" s="45"/>
      <c r="O201" s="45"/>
      <c r="P201" s="53" t="s">
        <v>226</v>
      </c>
      <c r="Q201" s="54">
        <f>IF(E204="Keine",IF(ISBLANK(F204),1,0),IF(F204&lt;&gt;"",1,0))</f>
        <v>0</v>
      </c>
      <c r="R201" s="45"/>
      <c r="S201" s="45"/>
      <c r="T201" s="53" t="s">
        <v>225</v>
      </c>
      <c r="U201" s="54">
        <f>COUNTA(E201:F203,E204:E210)</f>
        <v>0</v>
      </c>
      <c r="V201" s="48"/>
    </row>
    <row r="202" spans="1:23" ht="23.45" customHeight="1" x14ac:dyDescent="0.3">
      <c r="A202" s="120"/>
      <c r="B202" s="5"/>
      <c r="C202" s="1"/>
      <c r="D202" s="101" t="s">
        <v>38</v>
      </c>
      <c r="E202" s="632"/>
      <c r="F202" s="633"/>
      <c r="G202" s="5"/>
      <c r="H202" s="120"/>
      <c r="I202"/>
      <c r="J202"/>
      <c r="K202" s="74"/>
      <c r="L202" s="639" t="s">
        <v>197</v>
      </c>
      <c r="M202" s="637" t="str">
        <f>IF(ISBLANK(E205),"",VLOOKUP(E205,$L$4:$M$7,2,FALSE))</f>
        <v/>
      </c>
      <c r="N202" s="243" t="s">
        <v>227</v>
      </c>
      <c r="O202" s="53"/>
      <c r="P202" s="244"/>
      <c r="Q202" s="637">
        <f>IF(E205="Keine",IF(ISBLANK(F205),1,0),IF(F205&lt;&gt;"",1,0))</f>
        <v>0</v>
      </c>
      <c r="R202" s="45"/>
      <c r="S202" s="45"/>
      <c r="T202" s="53" t="s">
        <v>391</v>
      </c>
      <c r="U202" s="54">
        <f>SUM(Q201:Q207)</f>
        <v>0</v>
      </c>
      <c r="V202" s="48"/>
    </row>
    <row r="203" spans="1:23" s="159" customFormat="1" ht="30" x14ac:dyDescent="0.3">
      <c r="A203" s="121"/>
      <c r="B203" s="17"/>
      <c r="C203" s="1"/>
      <c r="D203" s="466" t="s">
        <v>725</v>
      </c>
      <c r="E203" s="634"/>
      <c r="F203" s="615"/>
      <c r="G203" s="17"/>
      <c r="H203" s="121"/>
      <c r="I203" s="35"/>
      <c r="J203" s="35"/>
      <c r="K203" s="74"/>
      <c r="L203" s="639"/>
      <c r="M203" s="638"/>
      <c r="N203" s="243"/>
      <c r="O203" s="53"/>
      <c r="P203" s="244"/>
      <c r="Q203" s="638"/>
      <c r="R203" s="45"/>
      <c r="S203" s="45"/>
      <c r="T203" s="45"/>
      <c r="U203" s="48"/>
      <c r="V203" s="48"/>
    </row>
    <row r="204" spans="1:23" ht="45" customHeight="1" x14ac:dyDescent="0.3">
      <c r="A204" s="120"/>
      <c r="B204" s="5"/>
      <c r="C204" s="1"/>
      <c r="D204" s="460" t="s">
        <v>409</v>
      </c>
      <c r="E204" s="356"/>
      <c r="F204" s="205"/>
      <c r="G204" s="5"/>
      <c r="H204" s="120"/>
      <c r="I204"/>
      <c r="J204"/>
      <c r="K204" s="74"/>
      <c r="L204" s="43" t="s">
        <v>198</v>
      </c>
      <c r="M204" s="54" t="str">
        <f>IF(ISBLANK(E206),"",VLOOKUP(E206,$L$4:$M$7,2,FALSE))</f>
        <v/>
      </c>
      <c r="N204" s="45"/>
      <c r="O204" s="45"/>
      <c r="P204" s="53" t="s">
        <v>228</v>
      </c>
      <c r="Q204" s="54">
        <f>IF(E206="Keine",IF(ISBLANK(F206),1,0),IF(F206&lt;&gt;"",1,0))</f>
        <v>0</v>
      </c>
      <c r="R204" s="45"/>
      <c r="S204" s="45"/>
      <c r="T204" s="53" t="s">
        <v>235</v>
      </c>
      <c r="U204" s="54">
        <f>U202+U201</f>
        <v>0</v>
      </c>
      <c r="V204" s="48"/>
    </row>
    <row r="205" spans="1:23" ht="35.1" customHeight="1" x14ac:dyDescent="0.3">
      <c r="A205" s="120"/>
      <c r="B205" s="5"/>
      <c r="C205" s="1"/>
      <c r="D205" s="460" t="s">
        <v>405</v>
      </c>
      <c r="E205" s="204"/>
      <c r="F205" s="206"/>
      <c r="G205" s="5"/>
      <c r="H205" s="120"/>
      <c r="I205"/>
      <c r="J205"/>
      <c r="K205" s="74"/>
      <c r="L205" s="43" t="s">
        <v>199</v>
      </c>
      <c r="M205" s="54" t="str">
        <f>IF(ISBLANK(E207),"",VLOOKUP(E207,$L$4:$M$7,2,FALSE))</f>
        <v/>
      </c>
      <c r="N205" s="45"/>
      <c r="O205" s="45"/>
      <c r="P205" s="53" t="s">
        <v>229</v>
      </c>
      <c r="Q205" s="54">
        <f>IF(E207="Keine",IF(ISBLANK(F207),1,0),IF(F207&lt;&gt;"",1,0))</f>
        <v>0</v>
      </c>
      <c r="R205" s="45"/>
      <c r="S205" s="45"/>
      <c r="T205" s="53" t="s">
        <v>241</v>
      </c>
      <c r="U205" s="54">
        <f>IF(AND(E199="",U204&gt;0),1,0)</f>
        <v>0</v>
      </c>
      <c r="V205" s="48"/>
    </row>
    <row r="206" spans="1:23" ht="35.1" customHeight="1" x14ac:dyDescent="0.3">
      <c r="A206" s="120"/>
      <c r="B206" s="5"/>
      <c r="C206" s="1"/>
      <c r="D206" s="154" t="s">
        <v>406</v>
      </c>
      <c r="E206" s="207"/>
      <c r="F206" s="206"/>
      <c r="G206" s="5"/>
      <c r="H206" s="120"/>
      <c r="I206"/>
      <c r="J206"/>
      <c r="K206" s="74"/>
      <c r="L206" s="43" t="s">
        <v>200</v>
      </c>
      <c r="M206" s="54" t="str">
        <f>IF(ISBLANK(E208),"",VLOOKUP(E208,$L$4:$M$7,2,FALSE))</f>
        <v/>
      </c>
      <c r="N206" s="45"/>
      <c r="O206" s="45"/>
      <c r="P206" s="53" t="s">
        <v>230</v>
      </c>
      <c r="Q206" s="54">
        <f>IF(E208="Keine",IF(ISBLANK(F208),1,0),IF(F208&lt;&gt;"",1,0))</f>
        <v>0</v>
      </c>
      <c r="R206" s="45"/>
      <c r="S206" s="45"/>
      <c r="T206" s="53" t="s">
        <v>236</v>
      </c>
      <c r="U206" s="54">
        <f>IF(AND(E199="Nein",U204&gt;0),1,0)</f>
        <v>0</v>
      </c>
      <c r="V206" s="48"/>
    </row>
    <row r="207" spans="1:23" ht="45" customHeight="1" x14ac:dyDescent="0.3">
      <c r="A207" s="120"/>
      <c r="B207" s="5"/>
      <c r="C207" s="1"/>
      <c r="D207" s="154" t="s">
        <v>410</v>
      </c>
      <c r="E207" s="207"/>
      <c r="F207" s="206"/>
      <c r="G207" s="5"/>
      <c r="H207" s="120"/>
      <c r="I207"/>
      <c r="J207"/>
      <c r="K207" s="74"/>
      <c r="L207" s="45"/>
      <c r="M207" s="44"/>
      <c r="N207" s="45"/>
      <c r="O207" s="45"/>
      <c r="P207" s="53" t="s">
        <v>231</v>
      </c>
      <c r="Q207" s="54">
        <f>IF(E209="Nein",IF(ISBLANK(F209),1,0),IF(F209&lt;&gt;"",1,0))</f>
        <v>0</v>
      </c>
      <c r="R207" s="45"/>
      <c r="S207" s="45"/>
      <c r="T207" s="53" t="s">
        <v>237</v>
      </c>
      <c r="U207" s="54">
        <f>IF(AND(E199="Ja",U204&lt;&gt;14),1,0)</f>
        <v>0</v>
      </c>
      <c r="V207" s="48"/>
    </row>
    <row r="208" spans="1:23" ht="60" customHeight="1" x14ac:dyDescent="0.3">
      <c r="A208" s="120"/>
      <c r="B208" s="5"/>
      <c r="C208" s="1"/>
      <c r="D208" s="460" t="s">
        <v>407</v>
      </c>
      <c r="E208" s="204"/>
      <c r="F208" s="206"/>
      <c r="G208" s="5"/>
      <c r="H208" s="120"/>
      <c r="I208"/>
      <c r="J208"/>
      <c r="K208" s="74"/>
      <c r="L208" s="84" t="s">
        <v>232</v>
      </c>
      <c r="M208" s="82">
        <f>MAX(M201:M206)</f>
        <v>0</v>
      </c>
      <c r="N208" s="45"/>
      <c r="O208" s="45"/>
      <c r="P208" s="45"/>
      <c r="Q208" s="44"/>
      <c r="R208" s="45"/>
      <c r="S208" s="45"/>
      <c r="T208" s="53" t="s">
        <v>238</v>
      </c>
      <c r="U208" s="54">
        <f>SUM(U205:U207)</f>
        <v>0</v>
      </c>
      <c r="V208" s="48"/>
    </row>
    <row r="209" spans="1:22" ht="45" customHeight="1" x14ac:dyDescent="0.3">
      <c r="A209" s="120"/>
      <c r="B209" s="5"/>
      <c r="C209" s="1"/>
      <c r="D209" s="144" t="s">
        <v>183</v>
      </c>
      <c r="E209" s="702"/>
      <c r="F209" s="647"/>
      <c r="G209" s="5"/>
      <c r="H209" s="120"/>
      <c r="I209"/>
      <c r="J209"/>
      <c r="K209" s="74"/>
      <c r="L209" s="83" t="s">
        <v>233</v>
      </c>
      <c r="M209" s="82">
        <f>IF(E209="Ja",M208-1,M208)</f>
        <v>0</v>
      </c>
      <c r="N209" s="45"/>
      <c r="O209" s="45"/>
      <c r="P209" s="45"/>
      <c r="Q209" s="44"/>
      <c r="R209" s="45"/>
      <c r="S209" s="45"/>
      <c r="T209" s="53" t="s">
        <v>240</v>
      </c>
      <c r="U209" s="54">
        <f>IF(AND(E199="",U204=0),1,0)</f>
        <v>1</v>
      </c>
      <c r="V209" s="48"/>
    </row>
    <row r="210" spans="1:22" s="159" customFormat="1" ht="15.95" customHeight="1" thickBot="1" x14ac:dyDescent="0.35">
      <c r="A210" s="121"/>
      <c r="B210" s="17"/>
      <c r="C210" s="18"/>
      <c r="D210" s="481" t="s">
        <v>727</v>
      </c>
      <c r="E210" s="703"/>
      <c r="F210" s="648"/>
      <c r="G210" s="17"/>
      <c r="H210" s="121"/>
      <c r="I210" s="35"/>
      <c r="J210" s="35"/>
      <c r="K210" s="75"/>
      <c r="L210" s="71" t="s">
        <v>195</v>
      </c>
      <c r="M210" s="82" t="str">
        <f>IF(E199="Ja",VLOOKUP(M209,$M$4:$N$8,2,FALSE),"Niedrig")</f>
        <v>Niedrig</v>
      </c>
      <c r="N210" s="52"/>
      <c r="O210" s="52"/>
      <c r="P210" s="35"/>
      <c r="Q210" s="35"/>
      <c r="R210" s="47"/>
      <c r="S210" s="47"/>
      <c r="T210" s="47"/>
      <c r="U210" s="52"/>
      <c r="V210" s="52"/>
    </row>
    <row r="211" spans="1:22" ht="12.95" customHeight="1" x14ac:dyDescent="0.3">
      <c r="A211" s="120"/>
      <c r="B211" s="5"/>
      <c r="C211" s="1"/>
      <c r="D211" s="99"/>
      <c r="E211" s="34"/>
      <c r="F211" s="100"/>
      <c r="G211" s="5"/>
      <c r="H211" s="120"/>
      <c r="I211"/>
      <c r="J211"/>
      <c r="K211" s="74"/>
      <c r="L211" s="45"/>
      <c r="M211" s="44"/>
      <c r="N211" s="45"/>
      <c r="O211" s="45"/>
      <c r="P211" s="45"/>
      <c r="Q211" s="44"/>
      <c r="R211" s="45"/>
      <c r="S211" s="45"/>
      <c r="T211" s="45"/>
      <c r="U211" s="48"/>
      <c r="V211" s="48"/>
    </row>
    <row r="212" spans="1:22" s="202" customFormat="1" ht="20.100000000000001" customHeight="1" x14ac:dyDescent="0.25">
      <c r="A212" s="116"/>
      <c r="B212" s="5"/>
      <c r="C212" s="128" t="s">
        <v>93</v>
      </c>
      <c r="D212" s="132"/>
      <c r="E212" s="164"/>
      <c r="F212" s="165"/>
      <c r="G212" s="5"/>
      <c r="H212" s="116"/>
      <c r="I212" s="88"/>
      <c r="J212" s="88"/>
      <c r="K212" s="120"/>
      <c r="L212" s="162"/>
      <c r="M212" s="162"/>
      <c r="N212" s="162"/>
      <c r="O212" s="135"/>
      <c r="P212" s="162"/>
      <c r="Q212" s="162"/>
      <c r="R212" s="135"/>
      <c r="S212" s="135"/>
      <c r="T212" s="135"/>
      <c r="U212" s="135"/>
      <c r="V212" s="135"/>
    </row>
    <row r="213" spans="1:22" ht="31.5" customHeight="1" x14ac:dyDescent="0.3">
      <c r="A213" s="120"/>
      <c r="B213" s="5"/>
      <c r="C213" s="1"/>
      <c r="D213" s="12" t="s">
        <v>420</v>
      </c>
      <c r="E213" s="603"/>
      <c r="F213" s="609"/>
      <c r="G213" s="5"/>
      <c r="H213" s="120"/>
      <c r="I213"/>
      <c r="J213"/>
      <c r="K213"/>
      <c r="L213" s="58" t="s">
        <v>329</v>
      </c>
      <c r="M213" s="56" t="s">
        <v>192</v>
      </c>
      <c r="N213"/>
      <c r="O213"/>
      <c r="P213"/>
      <c r="Q213"/>
      <c r="R213"/>
      <c r="S213"/>
      <c r="T213"/>
      <c r="U213"/>
      <c r="V213"/>
    </row>
    <row r="214" spans="1:22" s="159" customFormat="1" ht="30" x14ac:dyDescent="0.3">
      <c r="A214" s="121"/>
      <c r="B214" s="17"/>
      <c r="C214" s="18"/>
      <c r="D214" s="466" t="s">
        <v>725</v>
      </c>
      <c r="E214" s="629"/>
      <c r="F214" s="610"/>
      <c r="G214" s="17"/>
      <c r="H214" s="121"/>
      <c r="I214" s="35"/>
      <c r="J214" s="35"/>
      <c r="K214" s="35"/>
      <c r="L214" s="58" t="s">
        <v>330</v>
      </c>
      <c r="M214" s="56" t="s">
        <v>192</v>
      </c>
      <c r="N214" s="35"/>
      <c r="O214" s="35"/>
      <c r="P214" s="226" t="s">
        <v>341</v>
      </c>
      <c r="Q214" s="82" t="e">
        <f>VLOOKUP(E215,L213:M224,2,FALSE)</f>
        <v>#N/A</v>
      </c>
      <c r="R214" s="35"/>
      <c r="S214" s="35"/>
      <c r="T214" s="35"/>
      <c r="U214" s="35"/>
      <c r="V214" s="35"/>
    </row>
    <row r="215" spans="1:22" ht="43.5" customHeight="1" x14ac:dyDescent="0.3">
      <c r="B215" s="5"/>
      <c r="C215" s="1"/>
      <c r="D215" s="12" t="s">
        <v>152</v>
      </c>
      <c r="E215" s="603"/>
      <c r="F215" s="658"/>
      <c r="G215" s="5"/>
      <c r="I215"/>
      <c r="J215"/>
      <c r="K215"/>
      <c r="L215" s="58" t="s">
        <v>332</v>
      </c>
      <c r="M215" s="56" t="s">
        <v>192</v>
      </c>
      <c r="N215"/>
      <c r="O215"/>
      <c r="P215" s="226" t="s">
        <v>290</v>
      </c>
      <c r="Q215" s="82" t="e">
        <f>IF(E213="Ja","Niedrig",Q214)</f>
        <v>#N/A</v>
      </c>
      <c r="R215"/>
      <c r="S215"/>
      <c r="T215"/>
      <c r="U215" s="85" t="s">
        <v>376</v>
      </c>
      <c r="V215"/>
    </row>
    <row r="216" spans="1:22" s="159" customFormat="1" ht="15.95" customHeight="1" x14ac:dyDescent="0.3">
      <c r="B216" s="17"/>
      <c r="C216" s="18"/>
      <c r="D216" s="468" t="s">
        <v>82</v>
      </c>
      <c r="E216" s="603"/>
      <c r="F216" s="659"/>
      <c r="G216" s="17"/>
      <c r="I216" s="35"/>
      <c r="J216" s="35"/>
      <c r="K216" s="35"/>
      <c r="L216" s="58" t="s">
        <v>331</v>
      </c>
      <c r="M216" s="56" t="s">
        <v>193</v>
      </c>
      <c r="N216" s="35"/>
      <c r="O216" s="35"/>
      <c r="P216" s="234"/>
      <c r="Q216" s="35"/>
      <c r="R216" s="35"/>
      <c r="S216" s="35"/>
      <c r="T216" s="35"/>
      <c r="U216" s="35"/>
      <c r="V216" s="35"/>
    </row>
    <row r="217" spans="1:22" s="159" customFormat="1" ht="60.75" thickBot="1" x14ac:dyDescent="0.35">
      <c r="B217" s="17"/>
      <c r="C217" s="18"/>
      <c r="D217" s="473" t="s">
        <v>427</v>
      </c>
      <c r="E217" s="604"/>
      <c r="F217" s="660"/>
      <c r="G217" s="17"/>
      <c r="I217" s="35"/>
      <c r="J217" s="35"/>
      <c r="K217" s="35"/>
      <c r="L217" s="58" t="s">
        <v>333</v>
      </c>
      <c r="M217" s="56" t="s">
        <v>193</v>
      </c>
      <c r="N217" s="35"/>
      <c r="O217" s="225"/>
      <c r="P217" s="237" t="s">
        <v>382</v>
      </c>
      <c r="Q217" s="54">
        <f>IF(OR($E$213="Ja",$E$213=""),IF(E215="",1,0),IF(E215&lt;&gt;"",1,0))</f>
        <v>1</v>
      </c>
      <c r="R217" s="45"/>
      <c r="S217" s="45"/>
      <c r="T217" s="53" t="s">
        <v>348</v>
      </c>
      <c r="U217" s="54">
        <f>IF(E213="",0,0)</f>
        <v>0</v>
      </c>
      <c r="V217" s="35"/>
    </row>
    <row r="218" spans="1:22" ht="12.95" customHeight="1" x14ac:dyDescent="0.3">
      <c r="B218" s="5"/>
      <c r="C218" s="1"/>
      <c r="D218" s="150"/>
      <c r="E218" s="148"/>
      <c r="F218" s="148"/>
      <c r="G218" s="5"/>
      <c r="I218"/>
      <c r="J218"/>
      <c r="K218"/>
      <c r="L218" s="58" t="s">
        <v>334</v>
      </c>
      <c r="M218" s="56" t="s">
        <v>193</v>
      </c>
      <c r="N218"/>
      <c r="O218"/>
      <c r="P218" s="36"/>
      <c r="Q218" s="36"/>
      <c r="R218" s="45"/>
      <c r="S218" s="45"/>
      <c r="T218" s="53" t="s">
        <v>349</v>
      </c>
      <c r="U218" s="54">
        <f>IF(E213="Ja",1,0)</f>
        <v>0</v>
      </c>
      <c r="V218"/>
    </row>
    <row r="219" spans="1:22" s="202" customFormat="1" ht="20.100000000000001" customHeight="1" x14ac:dyDescent="0.25">
      <c r="A219" s="116"/>
      <c r="B219" s="27"/>
      <c r="C219" s="128" t="s">
        <v>92</v>
      </c>
      <c r="D219" s="132"/>
      <c r="E219" s="164"/>
      <c r="F219" s="165"/>
      <c r="G219" s="5"/>
      <c r="H219" s="116"/>
      <c r="I219" s="88"/>
      <c r="J219" s="88"/>
      <c r="K219" s="88"/>
      <c r="L219" s="58" t="s">
        <v>335</v>
      </c>
      <c r="M219" s="56" t="s">
        <v>193</v>
      </c>
      <c r="N219" s="88"/>
      <c r="O219" s="88"/>
      <c r="P219" s="36"/>
      <c r="Q219" s="36"/>
      <c r="R219" s="45"/>
      <c r="S219" s="45"/>
      <c r="T219" s="53" t="s">
        <v>350</v>
      </c>
      <c r="U219" s="54">
        <f>IF(OR(E213="Nein",E213="Unsicher"),2,0)</f>
        <v>0</v>
      </c>
      <c r="V219" s="88"/>
    </row>
    <row r="220" spans="1:22" x14ac:dyDescent="0.3">
      <c r="B220" s="5"/>
      <c r="C220" s="1"/>
      <c r="D220" s="189" t="s">
        <v>73</v>
      </c>
      <c r="E220" s="611" t="s">
        <v>162</v>
      </c>
      <c r="F220" s="612"/>
      <c r="G220" s="5"/>
      <c r="I220"/>
      <c r="J220"/>
      <c r="K220"/>
      <c r="L220" s="58" t="s">
        <v>336</v>
      </c>
      <c r="M220" s="56" t="s">
        <v>90</v>
      </c>
      <c r="N220"/>
      <c r="O220"/>
      <c r="P220" s="85" t="s">
        <v>458</v>
      </c>
      <c r="Q220" s="82">
        <f>IF(E213="Ja",IF(ISBLANK(F213),0,1),1)</f>
        <v>1</v>
      </c>
      <c r="R220" s="85"/>
      <c r="S220" s="85"/>
      <c r="T220" s="245"/>
      <c r="U220" s="82">
        <f>MAX(U217:U219)</f>
        <v>0</v>
      </c>
      <c r="V220"/>
    </row>
    <row r="221" spans="1:22" ht="35.25" customHeight="1" thickBot="1" x14ac:dyDescent="0.35">
      <c r="B221" s="5"/>
      <c r="C221" s="1"/>
      <c r="D221" s="152" t="s">
        <v>74</v>
      </c>
      <c r="E221" s="220"/>
      <c r="F221" s="221"/>
      <c r="G221" s="5"/>
      <c r="I221"/>
      <c r="J221"/>
      <c r="K221"/>
      <c r="L221" s="58" t="s">
        <v>337</v>
      </c>
      <c r="M221" s="56" t="s">
        <v>90</v>
      </c>
      <c r="N221"/>
      <c r="O221"/>
      <c r="P221" s="85" t="s">
        <v>460</v>
      </c>
      <c r="Q221" s="82">
        <f>IF(Q220+Q217=2,1,0)</f>
        <v>1</v>
      </c>
      <c r="R221" s="45"/>
      <c r="S221" s="45"/>
      <c r="T221" s="85" t="s">
        <v>352</v>
      </c>
      <c r="U221" s="82" t="str">
        <f>U220&amp;"_"&amp;Q221</f>
        <v>0_1</v>
      </c>
      <c r="V221"/>
    </row>
    <row r="222" spans="1:22" ht="12.95" customHeight="1" x14ac:dyDescent="0.3">
      <c r="B222" s="5"/>
      <c r="C222" s="1"/>
      <c r="D222" s="150"/>
      <c r="E222" s="148"/>
      <c r="F222" s="30"/>
      <c r="G222" s="5"/>
      <c r="I222"/>
      <c r="J222"/>
      <c r="K222"/>
      <c r="L222" s="58" t="s">
        <v>338</v>
      </c>
      <c r="M222" s="56" t="s">
        <v>90</v>
      </c>
      <c r="N222"/>
      <c r="O222"/>
      <c r="P222" s="88"/>
      <c r="Q222" s="88"/>
      <c r="R222" s="88"/>
      <c r="S222" s="88"/>
      <c r="T222" s="88"/>
      <c r="U222" s="88"/>
      <c r="V222"/>
    </row>
    <row r="223" spans="1:22" s="202" customFormat="1" ht="20.100000000000001" customHeight="1" x14ac:dyDescent="0.25">
      <c r="A223" s="116"/>
      <c r="B223" s="27"/>
      <c r="C223" s="128" t="s">
        <v>99</v>
      </c>
      <c r="D223" s="132"/>
      <c r="E223" s="130"/>
      <c r="F223" s="131" t="s">
        <v>239</v>
      </c>
      <c r="G223" s="74"/>
      <c r="H223" s="116"/>
      <c r="I223" s="86"/>
      <c r="J223" s="86"/>
      <c r="K223" s="74"/>
      <c r="L223" s="58" t="s">
        <v>339</v>
      </c>
      <c r="M223" s="56" t="s">
        <v>90</v>
      </c>
      <c r="N223" s="110"/>
      <c r="O223" s="49"/>
      <c r="P223"/>
      <c r="Q223"/>
      <c r="R223"/>
      <c r="S223"/>
      <c r="T223" s="88"/>
      <c r="U223" s="88"/>
      <c r="V223" s="49"/>
    </row>
    <row r="224" spans="1:22" ht="30" customHeight="1" x14ac:dyDescent="0.3">
      <c r="A224" s="120"/>
      <c r="B224" s="5"/>
      <c r="C224" s="1"/>
      <c r="D224" s="154" t="s">
        <v>118</v>
      </c>
      <c r="E224" s="238" t="str">
        <f>IF(F224="ok",M210,"FEHLER")</f>
        <v>FEHLER</v>
      </c>
      <c r="F224" s="195" t="str">
        <f>IF(U209=1,"Keine Angaben!",(IF(U208&gt;0,"Sensitivitätsanalyse unvollständig oder fehlerhaft ausgefüllt. Bitte Eingaben überprüfen!","ok")))</f>
        <v>Keine Angaben!</v>
      </c>
      <c r="G224" s="74"/>
      <c r="H224" s="120"/>
      <c r="I224" s="74"/>
      <c r="J224" s="74"/>
      <c r="K224" s="74"/>
      <c r="L224" s="58" t="s">
        <v>340</v>
      </c>
      <c r="M224" s="56" t="s">
        <v>192</v>
      </c>
      <c r="N224"/>
      <c r="O224"/>
      <c r="P224"/>
      <c r="Q224"/>
      <c r="R224"/>
      <c r="S224"/>
      <c r="T224" s="88"/>
      <c r="U224" s="88"/>
      <c r="V224"/>
    </row>
    <row r="225" spans="1:22" ht="30" customHeight="1" x14ac:dyDescent="0.3">
      <c r="A225" s="120"/>
      <c r="B225" s="5"/>
      <c r="C225" s="1"/>
      <c r="D225" s="155" t="s">
        <v>117</v>
      </c>
      <c r="E225" s="239" t="str">
        <f>IF(F225="ok",Q215,"FEHLER")</f>
        <v>FEHLER</v>
      </c>
      <c r="F225" s="197" t="str">
        <f>VLOOKUP(U221,$T$4:$V$9,2,FALSE)</f>
        <v>keine Angaben!</v>
      </c>
      <c r="G225" s="74"/>
      <c r="H225" s="120"/>
      <c r="I225" s="74"/>
      <c r="J225" s="74"/>
      <c r="K225" s="74"/>
      <c r="L225"/>
      <c r="M225"/>
      <c r="N225"/>
      <c r="O225"/>
      <c r="P225"/>
      <c r="Q225"/>
      <c r="R225"/>
      <c r="S225"/>
      <c r="T225"/>
      <c r="U225"/>
      <c r="V225"/>
    </row>
    <row r="226" spans="1:22" ht="30" customHeight="1" x14ac:dyDescent="0.3">
      <c r="A226" s="120"/>
      <c r="B226" s="5"/>
      <c r="C226" s="1"/>
      <c r="D226" s="155" t="s">
        <v>119</v>
      </c>
      <c r="E226" s="239" t="str">
        <f>IF(AND(F224="ok",F225="ok"),P228,"FEHLER")</f>
        <v>FEHLER</v>
      </c>
      <c r="F226" s="197" t="str">
        <f>IF(AND(F224="ok",F225="ok"),"ok","Sensitivitäts- und/oder Expositionsanalyse fehlend oder fehlerhaft")</f>
        <v>Sensitivitäts- und/oder Expositionsanalyse fehlend oder fehlerhaft</v>
      </c>
      <c r="G226" s="74"/>
      <c r="H226" s="120"/>
      <c r="I226" s="74"/>
      <c r="J226" s="74"/>
      <c r="K226" s="74"/>
      <c r="L226" s="45" t="s">
        <v>220</v>
      </c>
      <c r="M226" s="44"/>
      <c r="N226" s="45"/>
      <c r="O226" s="45"/>
      <c r="P226" s="77" t="str">
        <f>E224&amp;"_"&amp;E225</f>
        <v>FEHLER_FEHLER</v>
      </c>
      <c r="Q226"/>
      <c r="R226"/>
      <c r="S226"/>
      <c r="T226"/>
      <c r="U226"/>
      <c r="V226"/>
    </row>
    <row r="227" spans="1:22" ht="16.5" customHeight="1" x14ac:dyDescent="0.3">
      <c r="A227" s="120"/>
      <c r="B227" s="5"/>
      <c r="C227" s="1"/>
      <c r="D227" s="12" t="s">
        <v>129</v>
      </c>
      <c r="E227" s="616" t="str">
        <f>IF(AND(F224="ok",F225="ok"),VLOOKUP(E226,$Q$4:$R$12,2,FALSE),"FEHLER")</f>
        <v>FEHLER</v>
      </c>
      <c r="F227" s="690" t="str">
        <f>IF(AND(F224="ok",F225="ok"),"ok","Sensitivitäts- und/oder Expositionsanalyse fehlend oder fehlerhaft")</f>
        <v>Sensitivitäts- und/oder Expositionsanalyse fehlend oder fehlerhaft</v>
      </c>
      <c r="G227" s="74"/>
      <c r="H227" s="120"/>
      <c r="I227" s="74"/>
      <c r="J227" s="74"/>
      <c r="K227" s="74"/>
      <c r="L227" s="45"/>
      <c r="M227" s="44"/>
      <c r="N227" s="45"/>
      <c r="O227" s="45"/>
      <c r="P227" s="45"/>
      <c r="Q227"/>
      <c r="R227"/>
      <c r="S227"/>
      <c r="T227"/>
      <c r="U227"/>
      <c r="V227"/>
    </row>
    <row r="228" spans="1:22" ht="15.95" customHeight="1" thickBot="1" x14ac:dyDescent="0.35">
      <c r="B228" s="5"/>
      <c r="C228" s="1"/>
      <c r="D228" s="472" t="s">
        <v>724</v>
      </c>
      <c r="E228" s="617"/>
      <c r="F228" s="619"/>
      <c r="G228" s="74"/>
      <c r="I228" s="73"/>
      <c r="J228" s="73"/>
      <c r="K228" s="73"/>
      <c r="L228" s="45" t="s">
        <v>221</v>
      </c>
      <c r="M228" s="44"/>
      <c r="N228" s="45"/>
      <c r="O228" s="45"/>
      <c r="P228" s="77" t="e">
        <f>VLOOKUP(P226,$P$4:$R$12,2,FALSE)</f>
        <v>#N/A</v>
      </c>
      <c r="Q228"/>
      <c r="R228"/>
      <c r="S228"/>
      <c r="T228"/>
      <c r="U228"/>
      <c r="V228"/>
    </row>
    <row r="229" spans="1:22" ht="14.45" customHeight="1" x14ac:dyDescent="0.3">
      <c r="B229" s="5"/>
      <c r="C229" s="1"/>
      <c r="D229" s="1"/>
      <c r="E229" s="149"/>
      <c r="F229" s="103"/>
      <c r="G229" s="5"/>
      <c r="I229"/>
      <c r="J229"/>
      <c r="K229"/>
      <c r="L229"/>
      <c r="M229"/>
      <c r="N229"/>
      <c r="O229"/>
      <c r="P229"/>
      <c r="Q229"/>
      <c r="R229"/>
      <c r="S229"/>
      <c r="T229"/>
      <c r="U229"/>
      <c r="V229"/>
    </row>
    <row r="230" spans="1:22" ht="21.6" customHeight="1" x14ac:dyDescent="0.4">
      <c r="B230" s="5"/>
      <c r="C230" s="1"/>
      <c r="D230" s="16"/>
      <c r="E230" s="1"/>
      <c r="F230" s="1"/>
      <c r="G230" s="5"/>
      <c r="I230"/>
      <c r="J230"/>
      <c r="K230"/>
      <c r="L230"/>
      <c r="M230"/>
      <c r="N230"/>
      <c r="O230"/>
      <c r="P230"/>
      <c r="Q230"/>
      <c r="R230"/>
      <c r="S230"/>
      <c r="T230"/>
      <c r="U230"/>
      <c r="V230"/>
    </row>
    <row r="231" spans="1:22" x14ac:dyDescent="0.3">
      <c r="G231" s="114"/>
      <c r="K231" s="120"/>
      <c r="L231" s="162"/>
      <c r="M231" s="162"/>
      <c r="N231" s="162"/>
      <c r="O231" s="135"/>
      <c r="P231" s="162"/>
      <c r="Q231" s="162"/>
      <c r="R231" s="135"/>
      <c r="S231" s="135"/>
      <c r="T231" s="135"/>
      <c r="U231" s="135"/>
      <c r="V231" s="135"/>
    </row>
  </sheetData>
  <sheetProtection algorithmName="SHA-512" hashValue="Hq8FSoJuxX2sjhqcUNUHGWAZt04I8d40zF9fjSeWd/jrB9vBVHHMbpISIx3hAIMZoKgtzREzavmBei93Qfa9rw==" saltValue="vD+Re1pUJJI7+yPCYwVGcQ==" spinCount="100000" sheet="1" formatRows="0" selectLockedCells="1"/>
  <customSheetViews>
    <customSheetView guid="{B942BA88-CC1B-45E5-B422-5C319DA20C7E}" scale="90" showGridLines="0" fitToPage="1" topLeftCell="A211">
      <selection activeCell="F234" sqref="F234"/>
      <rowBreaks count="5" manualBreakCount="5">
        <brk id="50" max="16383" man="1"/>
        <brk id="89" min="1" max="6" man="1"/>
        <brk id="123" min="1" max="6" man="1"/>
        <brk id="160" min="1" max="6" man="1"/>
        <brk id="194" min="1" max="6" man="1"/>
      </rowBreaks>
      <colBreaks count="1" manualBreakCount="1">
        <brk id="7" max="264" man="1"/>
      </colBreaks>
      <pageMargins left="0.23622047244094491" right="0.23622047244094491" top="0.74803149606299213" bottom="0.74803149606299213" header="0.31496062992125984" footer="0.31496062992125984"/>
      <pageSetup paperSize="9" scale="59" fitToHeight="0" orientation="portrait" r:id="rId1"/>
    </customSheetView>
    <customSheetView guid="{27DF1E55-3C5C-4472-8EFF-775630CBF46E}" scale="90" showGridLines="0" fitToPage="1" topLeftCell="A211">
      <selection activeCell="F234" sqref="F234"/>
      <rowBreaks count="5" manualBreakCount="5">
        <brk id="50" max="16383" man="1"/>
        <brk id="89" min="1" max="6" man="1"/>
        <brk id="123" min="1" max="6" man="1"/>
        <brk id="160" min="1" max="6" man="1"/>
        <brk id="194" min="1" max="6" man="1"/>
      </rowBreaks>
      <colBreaks count="1" manualBreakCount="1">
        <brk id="7" max="264" man="1"/>
      </colBreaks>
      <pageMargins left="0.23622047244094491" right="0.23622047244094491" top="0.74803149606299213" bottom="0.74803149606299213" header="0.31496062992125984" footer="0.31496062992125984"/>
      <pageSetup paperSize="9" scale="59" fitToHeight="0" orientation="portrait" r:id="rId2"/>
    </customSheetView>
  </customSheetViews>
  <mergeCells count="115">
    <mergeCell ref="D7:E7"/>
    <mergeCell ref="D8:E8"/>
    <mergeCell ref="D9:E9"/>
    <mergeCell ref="E227:E228"/>
    <mergeCell ref="F227:F228"/>
    <mergeCell ref="E49:E50"/>
    <mergeCell ref="F49:F50"/>
    <mergeCell ref="E88:E89"/>
    <mergeCell ref="F88:F89"/>
    <mergeCell ref="E122:E123"/>
    <mergeCell ref="F122:F123"/>
    <mergeCell ref="E110:E112"/>
    <mergeCell ref="F110:F112"/>
    <mergeCell ref="E130:F130"/>
    <mergeCell ref="E19:F20"/>
    <mergeCell ref="E58:F59"/>
    <mergeCell ref="E97:F98"/>
    <mergeCell ref="E131:F132"/>
    <mergeCell ref="F26:F27"/>
    <mergeCell ref="E16:E17"/>
    <mergeCell ref="F16:F17"/>
    <mergeCell ref="E55:E56"/>
    <mergeCell ref="F55:F56"/>
    <mergeCell ref="E94:E95"/>
    <mergeCell ref="E220:F220"/>
    <mergeCell ref="E186:F186"/>
    <mergeCell ref="E165:E166"/>
    <mergeCell ref="F165:F166"/>
    <mergeCell ref="E199:E200"/>
    <mergeCell ref="F199:F200"/>
    <mergeCell ref="E144:E146"/>
    <mergeCell ref="F144:F146"/>
    <mergeCell ref="E147:E149"/>
    <mergeCell ref="F147:F149"/>
    <mergeCell ref="E215:E217"/>
    <mergeCell ref="F215:F217"/>
    <mergeCell ref="E213:E214"/>
    <mergeCell ref="F213:F214"/>
    <mergeCell ref="E202:F203"/>
    <mergeCell ref="E201:F201"/>
    <mergeCell ref="F209:F210"/>
    <mergeCell ref="E209:E210"/>
    <mergeCell ref="E167:F167"/>
    <mergeCell ref="E193:E194"/>
    <mergeCell ref="F193:F194"/>
    <mergeCell ref="E168:F169"/>
    <mergeCell ref="E179:E180"/>
    <mergeCell ref="M168:M169"/>
    <mergeCell ref="Q168:Q169"/>
    <mergeCell ref="L202:L203"/>
    <mergeCell ref="M202:M203"/>
    <mergeCell ref="Q202:Q203"/>
    <mergeCell ref="L131:L132"/>
    <mergeCell ref="M131:M132"/>
    <mergeCell ref="N131:P132"/>
    <mergeCell ref="Q131:Q132"/>
    <mergeCell ref="L168:L169"/>
    <mergeCell ref="L19:L20"/>
    <mergeCell ref="M19:M20"/>
    <mergeCell ref="N19:P20"/>
    <mergeCell ref="Q19:Q20"/>
    <mergeCell ref="L97:L98"/>
    <mergeCell ref="M97:M98"/>
    <mergeCell ref="N97:P98"/>
    <mergeCell ref="Q97:Q98"/>
    <mergeCell ref="L58:L59"/>
    <mergeCell ref="M58:M59"/>
    <mergeCell ref="N58:P59"/>
    <mergeCell ref="Q58:Q59"/>
    <mergeCell ref="U4:V4"/>
    <mergeCell ref="U5:V5"/>
    <mergeCell ref="U6:V6"/>
    <mergeCell ref="U7:V7"/>
    <mergeCell ref="U8:V8"/>
    <mergeCell ref="U9:V9"/>
    <mergeCell ref="F142:F143"/>
    <mergeCell ref="E57:F57"/>
    <mergeCell ref="E96:F96"/>
    <mergeCell ref="E65:E66"/>
    <mergeCell ref="F65:F66"/>
    <mergeCell ref="E42:F43"/>
    <mergeCell ref="Q112:T112"/>
    <mergeCell ref="D5:F5"/>
    <mergeCell ref="E104:E105"/>
    <mergeCell ref="F104:F105"/>
    <mergeCell ref="E138:E139"/>
    <mergeCell ref="F138:F139"/>
    <mergeCell ref="E115:F115"/>
    <mergeCell ref="F94:F95"/>
    <mergeCell ref="E128:E129"/>
    <mergeCell ref="E30:E31"/>
    <mergeCell ref="F30:F31"/>
    <mergeCell ref="E108:E109"/>
    <mergeCell ref="E26:E27"/>
    <mergeCell ref="E18:F18"/>
    <mergeCell ref="E152:F152"/>
    <mergeCell ref="E181:E183"/>
    <mergeCell ref="F181:F183"/>
    <mergeCell ref="E175:E176"/>
    <mergeCell ref="E159:E160"/>
    <mergeCell ref="F159:F160"/>
    <mergeCell ref="F179:F180"/>
    <mergeCell ref="F175:F176"/>
    <mergeCell ref="E142:E143"/>
    <mergeCell ref="F128:F129"/>
    <mergeCell ref="E76:F77"/>
    <mergeCell ref="F108:F109"/>
    <mergeCell ref="E32:E34"/>
    <mergeCell ref="F32:F34"/>
    <mergeCell ref="E69:E70"/>
    <mergeCell ref="F69:F70"/>
    <mergeCell ref="E71:E73"/>
    <mergeCell ref="F71:F73"/>
    <mergeCell ref="E37:F38"/>
    <mergeCell ref="E81:F82"/>
  </mergeCells>
  <conditionalFormatting sqref="D40">
    <cfRule type="expression" dxfId="120" priority="343">
      <formula>$M$41&lt;2036</formula>
    </cfRule>
  </conditionalFormatting>
  <conditionalFormatting sqref="D41">
    <cfRule type="expression" dxfId="119" priority="340">
      <formula>$M$41&lt;=2071</formula>
    </cfRule>
  </conditionalFormatting>
  <conditionalFormatting sqref="D79">
    <cfRule type="expression" dxfId="118" priority="349">
      <formula>$M$80&lt;2036</formula>
    </cfRule>
  </conditionalFormatting>
  <conditionalFormatting sqref="D80">
    <cfRule type="expression" dxfId="117" priority="346">
      <formula>$M$80&lt;=2071</formula>
    </cfRule>
  </conditionalFormatting>
  <conditionalFormatting sqref="E46:E48">
    <cfRule type="cellIs" dxfId="116" priority="73" operator="equal">
      <formula>"Niedrig"</formula>
    </cfRule>
    <cfRule type="cellIs" dxfId="115" priority="74" operator="equal">
      <formula>"Hoch"</formula>
    </cfRule>
    <cfRule type="cellIs" dxfId="114" priority="75" operator="equal">
      <formula>"Mittel"</formula>
    </cfRule>
  </conditionalFormatting>
  <conditionalFormatting sqref="E49">
    <cfRule type="cellIs" dxfId="113" priority="70" operator="equal">
      <formula>"kein Handlungsbedarf"</formula>
    </cfRule>
    <cfRule type="cellIs" dxfId="112" priority="71" operator="equal">
      <formula>"Detailanalyse notwendig"</formula>
    </cfRule>
    <cfRule type="cellIs" dxfId="111" priority="72" operator="equal">
      <formula>"Eigenvorsorge empfohlen"</formula>
    </cfRule>
  </conditionalFormatting>
  <conditionalFormatting sqref="E85:E87">
    <cfRule type="cellIs" dxfId="110" priority="64" operator="equal">
      <formula>"Niedrig"</formula>
    </cfRule>
    <cfRule type="cellIs" dxfId="109" priority="65" operator="equal">
      <formula>"Hoch"</formula>
    </cfRule>
    <cfRule type="cellIs" dxfId="108" priority="66" operator="equal">
      <formula>"Mittel"</formula>
    </cfRule>
  </conditionalFormatting>
  <conditionalFormatting sqref="E88">
    <cfRule type="cellIs" dxfId="107" priority="61" operator="equal">
      <formula>"kein Handlungsbedarf"</formula>
    </cfRule>
    <cfRule type="cellIs" dxfId="106" priority="62" operator="equal">
      <formula>"Detailanalyse notwendig"</formula>
    </cfRule>
    <cfRule type="cellIs" dxfId="105" priority="63" operator="equal">
      <formula>"Eigenvorsorge empfohlen"</formula>
    </cfRule>
  </conditionalFormatting>
  <conditionalFormatting sqref="E119:E121">
    <cfRule type="cellIs" dxfId="104" priority="55" operator="equal">
      <formula>"Niedrig"</formula>
    </cfRule>
    <cfRule type="cellIs" dxfId="103" priority="56" operator="equal">
      <formula>"Hoch"</formula>
    </cfRule>
    <cfRule type="cellIs" dxfId="102" priority="57" operator="equal">
      <formula>"Mittel"</formula>
    </cfRule>
  </conditionalFormatting>
  <conditionalFormatting sqref="E122">
    <cfRule type="cellIs" dxfId="101" priority="52" operator="equal">
      <formula>"kein Handlungsbedarf"</formula>
    </cfRule>
    <cfRule type="cellIs" dxfId="100" priority="53" operator="equal">
      <formula>"Detailanalyse notwendig"</formula>
    </cfRule>
    <cfRule type="cellIs" dxfId="99" priority="54" operator="equal">
      <formula>"Eigenvorsorge empfohlen"</formula>
    </cfRule>
  </conditionalFormatting>
  <conditionalFormatting sqref="E156:E158">
    <cfRule type="cellIs" dxfId="98" priority="10" operator="equal">
      <formula>"Niedrig"</formula>
    </cfRule>
    <cfRule type="cellIs" dxfId="97" priority="11" operator="equal">
      <formula>"Hoch"</formula>
    </cfRule>
    <cfRule type="cellIs" dxfId="96" priority="12" operator="equal">
      <formula>"Mittel"</formula>
    </cfRule>
  </conditionalFormatting>
  <conditionalFormatting sqref="E159">
    <cfRule type="cellIs" dxfId="95" priority="7" operator="equal">
      <formula>"kein Handlungsbedarf"</formula>
    </cfRule>
    <cfRule type="cellIs" dxfId="94" priority="8" operator="equal">
      <formula>"Detailanalyse notwendig"</formula>
    </cfRule>
    <cfRule type="cellIs" dxfId="93" priority="9" operator="equal">
      <formula>"Eigenvorsorge empfohlen"</formula>
    </cfRule>
  </conditionalFormatting>
  <conditionalFormatting sqref="E190:E192">
    <cfRule type="cellIs" dxfId="92" priority="28" operator="equal">
      <formula>"Niedrig"</formula>
    </cfRule>
    <cfRule type="cellIs" dxfId="91" priority="29" operator="equal">
      <formula>"Hoch"</formula>
    </cfRule>
    <cfRule type="cellIs" dxfId="90" priority="30" operator="equal">
      <formula>"Mittel"</formula>
    </cfRule>
  </conditionalFormatting>
  <conditionalFormatting sqref="E193">
    <cfRule type="cellIs" dxfId="89" priority="25" operator="equal">
      <formula>"kein Handlungsbedarf"</formula>
    </cfRule>
    <cfRule type="cellIs" dxfId="88" priority="26" operator="equal">
      <formula>"Detailanalyse notwendig"</formula>
    </cfRule>
    <cfRule type="cellIs" dxfId="87" priority="27" operator="equal">
      <formula>"Eigenvorsorge empfohlen"</formula>
    </cfRule>
  </conditionalFormatting>
  <conditionalFormatting sqref="E224:E226">
    <cfRule type="cellIs" dxfId="86" priority="19" operator="equal">
      <formula>"Niedrig"</formula>
    </cfRule>
    <cfRule type="cellIs" dxfId="85" priority="20" operator="equal">
      <formula>"Hoch"</formula>
    </cfRule>
    <cfRule type="cellIs" dxfId="84" priority="21" operator="equal">
      <formula>"Mittel"</formula>
    </cfRule>
  </conditionalFormatting>
  <conditionalFormatting sqref="E227">
    <cfRule type="cellIs" dxfId="83" priority="16" operator="equal">
      <formula>"kein Handlungsbedarf"</formula>
    </cfRule>
    <cfRule type="cellIs" dxfId="82" priority="17" operator="equal">
      <formula>"Detailanalyse notwendig"</formula>
    </cfRule>
    <cfRule type="cellIs" dxfId="81" priority="18" operator="equal">
      <formula>"Eigenvorsorge empfohlen"</formula>
    </cfRule>
  </conditionalFormatting>
  <conditionalFormatting sqref="E18:F20 E21:E27">
    <cfRule type="expression" dxfId="80" priority="242">
      <formula>OR($E$16="",$E$16="Nein")</formula>
    </cfRule>
  </conditionalFormatting>
  <conditionalFormatting sqref="E32:F34">
    <cfRule type="expression" dxfId="79" priority="133">
      <formula>OR($E$30="Ja",$E$30="")</formula>
    </cfRule>
  </conditionalFormatting>
  <conditionalFormatting sqref="E39:F41">
    <cfRule type="expression" dxfId="78" priority="119">
      <formula>OR($E$30="Ja",$E$30="")</formula>
    </cfRule>
  </conditionalFormatting>
  <conditionalFormatting sqref="E40:F40">
    <cfRule type="expression" dxfId="77" priority="338">
      <formula>$M$41&lt;2036</formula>
    </cfRule>
  </conditionalFormatting>
  <conditionalFormatting sqref="E41:F41">
    <cfRule type="expression" dxfId="76" priority="339">
      <formula>$M$41&lt;2071</formula>
    </cfRule>
  </conditionalFormatting>
  <conditionalFormatting sqref="E57:F59 E60:E66">
    <cfRule type="expression" dxfId="75" priority="237">
      <formula>OR($E$55="",$E$55="Nein")</formula>
    </cfRule>
  </conditionalFormatting>
  <conditionalFormatting sqref="E71:F73">
    <cfRule type="expression" dxfId="74" priority="117">
      <formula>OR($E$69="Ja",$E$69="")</formula>
    </cfRule>
  </conditionalFormatting>
  <conditionalFormatting sqref="E78:F80">
    <cfRule type="expression" dxfId="73" priority="109">
      <formula>OR($E$69="Ja",$E$69="")</formula>
    </cfRule>
  </conditionalFormatting>
  <conditionalFormatting sqref="E79:F79">
    <cfRule type="expression" dxfId="72" priority="344">
      <formula>$M$80&lt;2036</formula>
    </cfRule>
  </conditionalFormatting>
  <conditionalFormatting sqref="E80:F80">
    <cfRule type="expression" dxfId="71" priority="345">
      <formula>$M$80&lt;2071</formula>
    </cfRule>
  </conditionalFormatting>
  <conditionalFormatting sqref="E96:F98 E99:E105">
    <cfRule type="expression" dxfId="70" priority="232">
      <formula>OR($E$94="",$E$94="Nein")</formula>
    </cfRule>
  </conditionalFormatting>
  <conditionalFormatting sqref="E110:F112">
    <cfRule type="expression" dxfId="69" priority="101">
      <formula>OR($E$108="Ja",$E$108="")</formula>
    </cfRule>
  </conditionalFormatting>
  <conditionalFormatting sqref="E116:F116">
    <cfRule type="expression" dxfId="68" priority="99">
      <formula>OR($E$108="Ja",$E$108="")</formula>
    </cfRule>
  </conditionalFormatting>
  <conditionalFormatting sqref="E130:F132 E133:E139">
    <cfRule type="expression" dxfId="67" priority="227">
      <formula>OR($E$128="",$E$128="Nein")</formula>
    </cfRule>
  </conditionalFormatting>
  <conditionalFormatting sqref="E144:F144 E147:F147">
    <cfRule type="expression" dxfId="66" priority="97">
      <formula>OR($E$142="Ja",$E$142="")</formula>
    </cfRule>
  </conditionalFormatting>
  <conditionalFormatting sqref="E153:F153">
    <cfRule type="expression" dxfId="65" priority="95">
      <formula>OR($E$142="Ja",$E$142="")</formula>
    </cfRule>
  </conditionalFormatting>
  <conditionalFormatting sqref="E167:F169 E170:E176">
    <cfRule type="expression" dxfId="64" priority="217">
      <formula>OR($E$165="",$E$165="Nein")</formula>
    </cfRule>
  </conditionalFormatting>
  <conditionalFormatting sqref="E181:F183">
    <cfRule type="expression" dxfId="63" priority="84">
      <formula>OR($E$179="Ja",$E$179="")</formula>
    </cfRule>
  </conditionalFormatting>
  <conditionalFormatting sqref="E187:F187">
    <cfRule type="expression" dxfId="62" priority="86">
      <formula>OR($E$179="Ja",$E$179="")</formula>
    </cfRule>
  </conditionalFormatting>
  <conditionalFormatting sqref="E201:F203 E204:E210">
    <cfRule type="expression" dxfId="61" priority="212">
      <formula>OR($E$199="",$E$199="Nein")</formula>
    </cfRule>
  </conditionalFormatting>
  <conditionalFormatting sqref="E215:F217">
    <cfRule type="expression" dxfId="60" priority="82">
      <formula>OR($E$213="Ja",$E$213="")</formula>
    </cfRule>
  </conditionalFormatting>
  <conditionalFormatting sqref="E221:F221">
    <cfRule type="expression" dxfId="59" priority="80">
      <formula>OR($E$213="Ja",$E$213="")</formula>
    </cfRule>
  </conditionalFormatting>
  <conditionalFormatting sqref="F21:F27">
    <cfRule type="expression" dxfId="58" priority="238">
      <formula>$E$16="Ja"</formula>
    </cfRule>
    <cfRule type="expression" dxfId="57" priority="239">
      <formula>OR($E21="",$E21="Keine")</formula>
    </cfRule>
  </conditionalFormatting>
  <conditionalFormatting sqref="F26:F27">
    <cfRule type="expression" dxfId="56" priority="240">
      <formula>$E$26="Ja"</formula>
    </cfRule>
    <cfRule type="expression" dxfId="55" priority="241">
      <formula>$E$26="Nein"</formula>
    </cfRule>
  </conditionalFormatting>
  <conditionalFormatting sqref="F30:F31">
    <cfRule type="expression" dxfId="54" priority="6">
      <formula>E30="Ja"</formula>
    </cfRule>
  </conditionalFormatting>
  <conditionalFormatting sqref="F32:F34">
    <cfRule type="expression" dxfId="53" priority="132">
      <formula>OR($E$30="Ja",$E$30="")</formula>
    </cfRule>
  </conditionalFormatting>
  <conditionalFormatting sqref="F39:F41">
    <cfRule type="expression" dxfId="52" priority="118">
      <formula>OR($E$30="Ja",$E$30="")</formula>
    </cfRule>
  </conditionalFormatting>
  <conditionalFormatting sqref="F40">
    <cfRule type="expression" dxfId="51" priority="342">
      <formula>$M$41&lt;2036</formula>
    </cfRule>
  </conditionalFormatting>
  <conditionalFormatting sqref="F41">
    <cfRule type="expression" dxfId="50" priority="341">
      <formula>$M$41&lt;2071</formula>
    </cfRule>
  </conditionalFormatting>
  <conditionalFormatting sqref="F60:F66">
    <cfRule type="expression" dxfId="49" priority="233">
      <formula>$E$55="Ja"</formula>
    </cfRule>
    <cfRule type="expression" dxfId="48" priority="234">
      <formula>OR($E60="",$E60="Keine")</formula>
    </cfRule>
  </conditionalFormatting>
  <conditionalFormatting sqref="F65:F66">
    <cfRule type="expression" dxfId="47" priority="235">
      <formula>$E$65="Ja"</formula>
    </cfRule>
    <cfRule type="expression" dxfId="46" priority="236">
      <formula>$E$65="Nein"</formula>
    </cfRule>
  </conditionalFormatting>
  <conditionalFormatting sqref="F69:F70">
    <cfRule type="expression" dxfId="45" priority="5">
      <formula>E69="Ja"</formula>
    </cfRule>
  </conditionalFormatting>
  <conditionalFormatting sqref="F71:F73">
    <cfRule type="expression" dxfId="44" priority="116">
      <formula>OR($E$69="Ja",$E$69="")</formula>
    </cfRule>
  </conditionalFormatting>
  <conditionalFormatting sqref="F78:F80">
    <cfRule type="expression" dxfId="43" priority="108">
      <formula>OR($E$69="Ja",$E$69="")</formula>
    </cfRule>
  </conditionalFormatting>
  <conditionalFormatting sqref="F79">
    <cfRule type="expression" dxfId="42" priority="348">
      <formula>$M$80&lt;2036</formula>
    </cfRule>
  </conditionalFormatting>
  <conditionalFormatting sqref="F80">
    <cfRule type="expression" dxfId="41" priority="347">
      <formula>$M$80&lt;2071</formula>
    </cfRule>
  </conditionalFormatting>
  <conditionalFormatting sqref="F99:F105">
    <cfRule type="expression" dxfId="40" priority="228">
      <formula>$E$94="Ja"</formula>
    </cfRule>
    <cfRule type="expression" dxfId="39" priority="229">
      <formula>OR($E99="",$E99="Keine")</formula>
    </cfRule>
  </conditionalFormatting>
  <conditionalFormatting sqref="F104:F105">
    <cfRule type="expression" dxfId="38" priority="230">
      <formula>$E$104="Ja"</formula>
    </cfRule>
    <cfRule type="expression" dxfId="37" priority="231">
      <formula>$E$104="Nein"</formula>
    </cfRule>
  </conditionalFormatting>
  <conditionalFormatting sqref="F108:F109">
    <cfRule type="expression" dxfId="36" priority="4">
      <formula>E108="Ja"</formula>
    </cfRule>
  </conditionalFormatting>
  <conditionalFormatting sqref="F110:F112">
    <cfRule type="expression" dxfId="35" priority="100">
      <formula>OR($E$108="Ja",$E$108="")</formula>
    </cfRule>
  </conditionalFormatting>
  <conditionalFormatting sqref="F116">
    <cfRule type="expression" dxfId="34" priority="98">
      <formula>OR($E$108="Ja",$E$108="")</formula>
    </cfRule>
  </conditionalFormatting>
  <conditionalFormatting sqref="F133:F139">
    <cfRule type="expression" dxfId="33" priority="223">
      <formula>$E$128="Ja"</formula>
    </cfRule>
    <cfRule type="expression" dxfId="32" priority="224">
      <formula>OR($E133="",$E133="Keine")</formula>
    </cfRule>
  </conditionalFormatting>
  <conditionalFormatting sqref="F138:F139">
    <cfRule type="expression" dxfId="31" priority="225">
      <formula>$E$138="Ja"</formula>
    </cfRule>
    <cfRule type="expression" dxfId="30" priority="226">
      <formula>$E$138="Nein"</formula>
    </cfRule>
  </conditionalFormatting>
  <conditionalFormatting sqref="F142:F143">
    <cfRule type="expression" dxfId="29" priority="3">
      <formula>E142="Ja"</formula>
    </cfRule>
  </conditionalFormatting>
  <conditionalFormatting sqref="F144:F149">
    <cfRule type="expression" dxfId="28" priority="96">
      <formula>OR($E$142="Ja",$E$142="")</formula>
    </cfRule>
  </conditionalFormatting>
  <conditionalFormatting sqref="F153">
    <cfRule type="expression" dxfId="27" priority="94">
      <formula>OR($E$142="Ja",$E$142="")</formula>
    </cfRule>
  </conditionalFormatting>
  <conditionalFormatting sqref="F170:F176">
    <cfRule type="expression" dxfId="26" priority="213">
      <formula>$E$165="Ja"</formula>
    </cfRule>
    <cfRule type="expression" dxfId="25" priority="214">
      <formula>OR($E170="",$E170="Keine")</formula>
    </cfRule>
  </conditionalFormatting>
  <conditionalFormatting sqref="F175:F176">
    <cfRule type="expression" dxfId="24" priority="215">
      <formula>$E$175="Ja"</formula>
    </cfRule>
    <cfRule type="expression" dxfId="23" priority="216">
      <formula>$E$175="Nein"</formula>
    </cfRule>
  </conditionalFormatting>
  <conditionalFormatting sqref="F179:F180">
    <cfRule type="expression" dxfId="22" priority="2">
      <formula>E179="Ja"</formula>
    </cfRule>
  </conditionalFormatting>
  <conditionalFormatting sqref="F181:F183">
    <cfRule type="expression" dxfId="21" priority="83">
      <formula>OR($E$179="Ja",$E$179="")</formula>
    </cfRule>
  </conditionalFormatting>
  <conditionalFormatting sqref="F187">
    <cfRule type="expression" dxfId="20" priority="85">
      <formula>OR($E$179="Ja",$E$179="")</formula>
    </cfRule>
  </conditionalFormatting>
  <conditionalFormatting sqref="F204:F210">
    <cfRule type="expression" dxfId="19" priority="208">
      <formula>$E$199="Ja"</formula>
    </cfRule>
    <cfRule type="expression" dxfId="18" priority="209">
      <formula>OR($E204="",$E204="Keine")</formula>
    </cfRule>
  </conditionalFormatting>
  <conditionalFormatting sqref="F209:F210">
    <cfRule type="expression" dxfId="17" priority="210">
      <formula>$E$209="Ja"</formula>
    </cfRule>
    <cfRule type="expression" dxfId="16" priority="211">
      <formula>$E$209="Nein"</formula>
    </cfRule>
  </conditionalFormatting>
  <conditionalFormatting sqref="F213:F214">
    <cfRule type="expression" dxfId="15" priority="1">
      <formula>E213="Ja"</formula>
    </cfRule>
  </conditionalFormatting>
  <conditionalFormatting sqref="F215:F217">
    <cfRule type="expression" dxfId="14" priority="81">
      <formula>OR($E$213="Ja",$E$213="")</formula>
    </cfRule>
  </conditionalFormatting>
  <conditionalFormatting sqref="F221">
    <cfRule type="expression" dxfId="13" priority="79">
      <formula>OR($E$213="Ja",$E$213="")</formula>
    </cfRule>
  </conditionalFormatting>
  <dataValidations count="13">
    <dataValidation type="list" allowBlank="1" showInputMessage="1" showErrorMessage="1" sqref="E94 E165 E55 E175 E128 E104 E199 E16 E65 E138 E26 E209">
      <formula1>"Ja,Nein"</formula1>
    </dataValidation>
    <dataValidation type="list" allowBlank="1" showInputMessage="1" showErrorMessage="1" sqref="E39:E41 E78:E80">
      <formula1>"wird geringer, bleibt gleich, wird größer"</formula1>
    </dataValidation>
    <dataValidation type="list" allowBlank="1" showInputMessage="1" showErrorMessage="1" sqref="E184 E35 E74 E113 E150">
      <formula1>"   &lt;= 5 Tage,5 - 7 Tage,7 - 10 Tage,10 - 15 Tage,15 - 20 Tage,20 - 25 Tage,&gt; 25 Tage"</formula1>
    </dataValidation>
    <dataValidation type="list" allowBlank="1" showInputMessage="1" showErrorMessage="1" sqref="E32">
      <formula1>"&lt;= 0 Tage,0 - 7 Tage,7 - 14 Tage,14 - 21 Tage,21 - 28 Tage, 28 - 35 Tage, 35 - 42 Tage,&gt; 42 Tage"</formula1>
    </dataValidation>
    <dataValidation type="list" allowBlank="1" showInputMessage="1" showErrorMessage="1" sqref="E116 E153 E187 E221">
      <formula1>"wird geringer, bleibt gleich, wird größer,ungewiss"</formula1>
    </dataValidation>
    <dataValidation type="list" allowBlank="1" showInputMessage="1" showErrorMessage="1" sqref="E144 E147">
      <formula1>"&gt; 190,180 - 189,170 - 179,160 - 169,150 - 159,140 - 149,130 - 139,120 - 129,110 - 119,100 - 109,90 - 99,80 - 89,70 - 79,60 - 69,50 - 59,40 - 49,&lt; 40"</formula1>
    </dataValidation>
    <dataValidation type="list" allowBlank="1" showInputMessage="1" showErrorMessage="1" sqref="E181">
      <mc:AlternateContent xmlns:x12ac="http://schemas.microsoft.com/office/spreadsheetml/2011/1/ac" xmlns:mc="http://schemas.openxmlformats.org/markup-compatibility/2006">
        <mc:Choice Requires="x12ac">
          <x12ac:list>"keine Daten (Stufe 1, 2)",Stufe 3,Stufe 4,Stufe 5, Stufe &gt;5</x12ac:list>
        </mc:Choice>
        <mc:Fallback>
          <formula1>"keine Daten (Stufe 1, 2),Stufe 3,Stufe 4,Stufe 5, Stufe &gt;5"</formula1>
        </mc:Fallback>
      </mc:AlternateContent>
    </dataValidation>
    <dataValidation type="list" allowBlank="1" showInputMessage="1" showErrorMessage="1" sqref="E205:E208 E21:E25 E60:E64 E99:E103 E133:E137 E170:E174">
      <formula1>"Hoch,Mittel,Niedrig,Keine"</formula1>
    </dataValidation>
    <dataValidation type="list" allowBlank="1" showInputMessage="1" showErrorMessage="1" sqref="E179 E30 E69 E108 E142 E213">
      <formula1>"Ja,Nein,Unsicher"</formula1>
    </dataValidation>
    <dataValidation type="list" allowBlank="1" showInputMessage="1" showErrorMessage="1" sqref="E215">
      <mc:AlternateContent xmlns:x12ac="http://schemas.microsoft.com/office/spreadsheetml/2011/1/ac" xmlns:mc="http://schemas.openxmlformats.org/markup-compatibility/2006">
        <mc:Choice Requires="x12ac">
          <x12ac:list>"&gt; 10,0","&gt; 8,0 - ≤ 10,0","&gt; 6,0 - ≤ 8,0","&gt; 5,0 - ≤ 6,0","&gt; 4,0 - ≤ 5,0","&gt; 3,0 - ≤ 4,0","&gt; 2,5 - ≤ 3,0","&gt; 2,0 - ≤ 2,5","&gt; 1,5 - ≤ 2,0","&gt; 1,0 - ≤ 1,5","≤ 1,0",keine normativen Werte</x12ac:list>
        </mc:Choice>
        <mc:Fallback>
          <formula1>"&gt; 10,0,&gt; 8,0 - ≤ 10,0,&gt; 6,0 - ≤ 8,0,&gt; 5,0 - ≤ 6,0,&gt; 4,0 - ≤ 5,0,&gt; 3,0 - ≤ 4,0,&gt; 2,5 - ≤ 3,0,&gt; 2,0 - ≤ 2,5,&gt; 1,5 - ≤ 2,0,&gt; 1,0 - ≤ 1,5,≤ 1,0,keine normativen Werte"</formula1>
        </mc:Fallback>
      </mc:AlternateContent>
    </dataValidation>
    <dataValidation type="list" allowBlank="1" showInputMessage="1" showErrorMessage="1" sqref="E110">
      <formula1>"Sehr geringes Waldbrandrisiko,Geringes Waldbrandrisiko,Mittleres Waldbrandrisiko,Hohes Waldbrandrisiko,Sehr hohes Waldbrandrisiko"</formula1>
    </dataValidation>
    <dataValidation type="list" allowBlank="1" showInputMessage="1" showErrorMessage="1" sqref="E71:E73">
      <formula1>"&gt; 2300,2100 – 2300,1900 – 2100,1700 – 1900,1500 – 1700,1300 – 1500,&lt;= 1300"</formula1>
    </dataValidation>
    <dataValidation type="list" allowBlank="1" showInputMessage="1" showErrorMessage="1" sqref="E204">
      <formula1>"Hoch,Mittel,Niedrig,Keine"</formula1>
    </dataValidation>
  </dataValidations>
  <hyperlinks>
    <hyperlink ref="D33" r:id="rId3"/>
    <hyperlink ref="D111" r:id="rId4"/>
    <hyperlink ref="D148" r:id="rId5" display="siehe CCCA CLIMAMAP - Hitzetage_Beobachtung"/>
    <hyperlink ref="D182" r:id="rId6" display="siehe CCCA CLIMAMAP - Hitzetage_Beobachtung"/>
    <hyperlink ref="D216" r:id="rId7" display="siehe CCCA CLIMAMAP - Hitzetage_Beobachtung"/>
    <hyperlink ref="D72" r:id="rId8"/>
    <hyperlink ref="D42" r:id="rId9"/>
    <hyperlink ref="D81" r:id="rId10" display="siehe  CLIMAMAP - Hitzetage_Szenarien"/>
    <hyperlink ref="D145" r:id="rId11" display="siehe CCCA CLIMAMAP - Hitzetage_Beobachtung"/>
    <hyperlink ref="D56" location="Link_3.2_Trockenheit" display="siehe Definition der Naturgefahr [5.4 Glossar]"/>
    <hyperlink ref="D95" location="Link_3.3_Waldbrand" display="siehe Definition der Naturgefahr [5.4 Glossar]"/>
    <hyperlink ref="D129" location="Link_3.4_Sturm" display="siehe Definition der Naturgefahr [5.4 Glossar]"/>
    <hyperlink ref="D166" location="Link_3.5_Hagel" display="siehe Definition der Naturgefahr [5.4 Glossar]"/>
    <hyperlink ref="D200" location="Link_3.6_Schneelast" display="siehe Definition der Naturgefahr [5.4 Glossar]"/>
    <hyperlink ref="D228" location="Link_Ergebnis_KWA" display="nähere Infos unter [6 Ergebnis]"/>
    <hyperlink ref="D194" location="Link_Ergebnis_KWA" display="nähere Infos unter [6 Ergebnis]"/>
    <hyperlink ref="D160" location="Link_Ergebnis_KWA" display="nähere Infos unter [6 Ergebnis]"/>
    <hyperlink ref="D123" location="Link_Ergebnis_KWA" display="nähere Infos unter [6 Ergebnis]"/>
    <hyperlink ref="D89" location="Link_Ergebnis_KWA" display="nähere Infos unter [6 Ergebnis]"/>
    <hyperlink ref="D50" location="Link_Ergebnis_KWA" display="nähere Infos unter [6 Ergebnis]"/>
    <hyperlink ref="D66" location="Link_3.2_Trockenheit_Maßnahmen" display="siehe beispielhafte Maßnahmen [5.4 Glossar]"/>
    <hyperlink ref="D105" location="Link_3.3_Waldbrand_Maßnahmen" display="siehe beispielhafte Maßnahmen [5.4 Glossar]"/>
    <hyperlink ref="D139" location="Link_3.4_Sturm_Maßnahmen" display="siehe beispielhafte Maßnahmen [5.4 Glossar]"/>
    <hyperlink ref="D176" location="Link_3.5_Hagel_Maßnahmen" display="siehe beispielhafte Maßnahmen [5.4 Glossar]"/>
    <hyperlink ref="D210" location="Link_3.6_Schneelast_Maßnahmen" display="siehe beispielhafte Maßnahmen [5.4 Glossar]"/>
    <hyperlink ref="D31" location="Link_3.1_Hitze_Risiken" display="siehe beispielhafte Gefährdungen/Risiken [5.4 Glossar]"/>
    <hyperlink ref="D70" location="Link_3.2_Trockenheit_Risiken" display="siehe beispielhafte Gefährdungen/Risiken [5.4 Glossar]"/>
    <hyperlink ref="D109" location="Link_3.3_Waldbrand_Risiken" display="siehe beispielhafte Gefährdungen/Risiken [5.4 Glossar]"/>
    <hyperlink ref="D143" location="Link_3.4_Sturm_Risiken" display="siehe beispielhafte Gefährdungen/Risiken [5.4 Glossar]"/>
    <hyperlink ref="D180" location="Link_3.5_Hagel_Risiken" display="siehe beispielhafte Gefährdungen/Risiken [5.4 Glossar]"/>
    <hyperlink ref="D214" location="Link_3.6_Schneelast_Risiken" display="siehe beispielhafte Gefährdungen/Risiken [5.4 Glossar]"/>
    <hyperlink ref="D59" location="Link_3.2_Trockenheit_Risiken" display="siehe beispielhafte Gefährdungen/Risiken [5.4 Glossar]"/>
    <hyperlink ref="D98" location="Link_3.3_Waldbrand_Risiken" display="siehe beispielhafte Gefährdungen/Risiken [5.4 Glossar]"/>
    <hyperlink ref="D132" location="Link_3.4_Sturm_Risiken" display="siehe beispielhafte Gefährdungen/Risiken [5.4 Glossar]"/>
    <hyperlink ref="D169" location="Link_3.5_Hagel_Risiken" display="siehe beispielhafte Gefährdungen/Risiken [5.4 Glossar]"/>
    <hyperlink ref="D203" location="Link_3.6_Schneelast_Risiken" display="siehe beispielhafte Gefährdungen/Risiken [5.4 Glossar]"/>
    <hyperlink ref="D20" location="Link_3.1_Hitze_Risiken" display="siehe beispielhafte Gefährdungen/Risiken [5.4 Glossar]"/>
    <hyperlink ref="D27" location="Link_3.1_Hitze_Maßnahmen" display="siehe beispielhafte Maßnahmen [5.4 Glossar]"/>
    <hyperlink ref="D17" location="Link_3.1_Hitze" display="siehe Definition der Naturgefahr [5.4 Glossar]"/>
  </hyperlinks>
  <pageMargins left="0.23622047244094491" right="0.23622047244094491" top="0.74803149606299213" bottom="0.74803149606299213" header="0.31496062992125984" footer="0.31496062992125984"/>
  <pageSetup paperSize="9" scale="59" fitToHeight="0" orientation="portrait" r:id="rId12"/>
  <rowBreaks count="5" manualBreakCount="5">
    <brk id="50" max="16383" man="1"/>
    <brk id="89" min="1" max="6" man="1"/>
    <brk id="123" min="1" max="6" man="1"/>
    <brk id="160" min="1" max="6" man="1"/>
    <brk id="194" min="1" max="6" man="1"/>
  </rowBreaks>
  <colBreaks count="1" manualBreakCount="1">
    <brk id="7" max="26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59999389629810485"/>
  </sheetPr>
  <dimension ref="B2:I31"/>
  <sheetViews>
    <sheetView showGridLines="0" zoomScale="85" zoomScaleNormal="85" workbookViewId="0"/>
  </sheetViews>
  <sheetFormatPr baseColWidth="10" defaultColWidth="10.85546875" defaultRowHeight="16.5" x14ac:dyDescent="0.3"/>
  <cols>
    <col min="1" max="2" width="3.140625" style="114" customWidth="1"/>
    <col min="3" max="3" width="5.42578125" style="119" customWidth="1"/>
    <col min="4" max="4" width="4.85546875" style="193" customWidth="1"/>
    <col min="5" max="5" width="25.140625" style="119" customWidth="1"/>
    <col min="6" max="8" width="90.5703125" style="114" customWidth="1"/>
    <col min="9" max="9" width="3.140625" style="114" customWidth="1"/>
    <col min="10" max="16384" width="10.85546875" style="114"/>
  </cols>
  <sheetData>
    <row r="2" spans="2:9" x14ac:dyDescent="0.3">
      <c r="B2" s="1"/>
      <c r="C2" s="4"/>
      <c r="D2" s="258"/>
      <c r="E2" s="4"/>
      <c r="F2" s="1"/>
      <c r="G2" s="1"/>
      <c r="H2" s="1"/>
      <c r="I2" s="1"/>
    </row>
    <row r="3" spans="2:9" ht="21.95" customHeight="1" x14ac:dyDescent="0.35">
      <c r="B3" s="3"/>
      <c r="C3" s="259" t="s">
        <v>100</v>
      </c>
      <c r="D3" s="276"/>
      <c r="E3" s="1"/>
      <c r="F3" s="1"/>
      <c r="G3" s="1"/>
      <c r="H3" s="1"/>
      <c r="I3" s="3"/>
    </row>
    <row r="4" spans="2:9" x14ac:dyDescent="0.3">
      <c r="B4" s="1"/>
      <c r="C4" s="4"/>
      <c r="D4" s="258"/>
      <c r="E4" s="4"/>
      <c r="F4" s="1"/>
      <c r="G4" s="1"/>
      <c r="H4" s="1"/>
      <c r="I4" s="1"/>
    </row>
    <row r="5" spans="2:9" s="116" customFormat="1" ht="29.1" customHeight="1" thickBot="1" x14ac:dyDescent="0.3">
      <c r="B5" s="7"/>
      <c r="C5" s="277"/>
      <c r="D5" s="278"/>
      <c r="E5" s="279" t="s">
        <v>104</v>
      </c>
      <c r="F5" s="280" t="s">
        <v>23</v>
      </c>
      <c r="G5" s="277"/>
      <c r="H5" s="277"/>
      <c r="I5" s="7"/>
    </row>
    <row r="6" spans="2:9" ht="30.6" customHeight="1" thickTop="1" x14ac:dyDescent="0.3">
      <c r="B6" s="1"/>
      <c r="C6" s="20"/>
      <c r="D6" s="265"/>
      <c r="E6" s="281" t="s">
        <v>106</v>
      </c>
      <c r="F6" s="706" t="s">
        <v>107</v>
      </c>
      <c r="G6" s="706"/>
      <c r="H6" s="706"/>
      <c r="I6" s="1"/>
    </row>
    <row r="7" spans="2:9" s="194" customFormat="1" ht="30.6" customHeight="1" x14ac:dyDescent="0.3">
      <c r="B7" s="282"/>
      <c r="C7" s="20"/>
      <c r="D7" s="283"/>
      <c r="E7" s="158" t="s">
        <v>101</v>
      </c>
      <c r="F7" s="714" t="s">
        <v>103</v>
      </c>
      <c r="G7" s="714"/>
      <c r="H7" s="714"/>
      <c r="I7" s="282"/>
    </row>
    <row r="8" spans="2:9" s="194" customFormat="1" ht="127.5" customHeight="1" x14ac:dyDescent="0.3">
      <c r="B8" s="282"/>
      <c r="C8" s="20"/>
      <c r="D8" s="283"/>
      <c r="E8" s="158" t="s">
        <v>721</v>
      </c>
      <c r="F8" s="460" t="s">
        <v>722</v>
      </c>
      <c r="G8" s="460" t="s">
        <v>744</v>
      </c>
      <c r="H8" s="460" t="s">
        <v>723</v>
      </c>
      <c r="I8" s="282"/>
    </row>
    <row r="9" spans="2:9" s="194" customFormat="1" ht="30.6" customHeight="1" x14ac:dyDescent="0.3">
      <c r="B9" s="282"/>
      <c r="C9" s="20"/>
      <c r="D9" s="283"/>
      <c r="E9" s="158" t="s">
        <v>102</v>
      </c>
      <c r="F9" s="714" t="s">
        <v>105</v>
      </c>
      <c r="G9" s="714"/>
      <c r="H9" s="714"/>
      <c r="I9" s="282"/>
    </row>
    <row r="10" spans="2:9" s="194" customFormat="1" ht="30.6" customHeight="1" x14ac:dyDescent="0.3">
      <c r="B10" s="282"/>
      <c r="C10" s="20"/>
      <c r="D10" s="283"/>
      <c r="E10" s="158" t="s">
        <v>411</v>
      </c>
      <c r="F10" s="714" t="s">
        <v>412</v>
      </c>
      <c r="G10" s="714"/>
      <c r="H10" s="714"/>
      <c r="I10" s="282"/>
    </row>
    <row r="11" spans="2:9" s="194" customFormat="1" ht="30.6" customHeight="1" x14ac:dyDescent="0.3">
      <c r="B11" s="282"/>
      <c r="C11" s="20"/>
      <c r="D11" s="283"/>
      <c r="E11" s="158" t="s">
        <v>421</v>
      </c>
      <c r="F11" s="714" t="s">
        <v>422</v>
      </c>
      <c r="G11" s="714"/>
      <c r="H11" s="714"/>
      <c r="I11" s="282"/>
    </row>
    <row r="12" spans="2:9" x14ac:dyDescent="0.3">
      <c r="B12" s="1"/>
      <c r="C12" s="4"/>
      <c r="D12" s="258"/>
      <c r="E12" s="4"/>
      <c r="F12" s="1"/>
      <c r="G12" s="1"/>
      <c r="H12" s="1"/>
      <c r="I12" s="1"/>
    </row>
    <row r="14" spans="2:9" x14ac:dyDescent="0.3">
      <c r="B14" s="1"/>
      <c r="C14" s="4"/>
      <c r="D14" s="258"/>
      <c r="E14" s="4"/>
      <c r="F14" s="1"/>
      <c r="G14" s="1"/>
      <c r="H14" s="1"/>
      <c r="I14" s="1"/>
    </row>
    <row r="15" spans="2:9" ht="21" x14ac:dyDescent="0.3">
      <c r="B15" s="1"/>
      <c r="C15" s="259" t="s">
        <v>32</v>
      </c>
      <c r="D15" s="258"/>
      <c r="E15" s="4"/>
      <c r="F15" s="1"/>
      <c r="G15" s="1"/>
      <c r="H15" s="1"/>
      <c r="I15" s="1"/>
    </row>
    <row r="16" spans="2:9" x14ac:dyDescent="0.3">
      <c r="B16" s="1"/>
      <c r="C16" s="4"/>
      <c r="D16" s="258"/>
      <c r="E16" s="4"/>
      <c r="F16" s="1"/>
      <c r="G16" s="1"/>
      <c r="H16" s="1"/>
      <c r="I16" s="1"/>
    </row>
    <row r="17" spans="2:9" ht="18" x14ac:dyDescent="0.35">
      <c r="B17" s="1"/>
      <c r="C17" s="260" t="s">
        <v>31</v>
      </c>
      <c r="D17" s="261" t="s">
        <v>52</v>
      </c>
      <c r="E17" s="260" t="s">
        <v>104</v>
      </c>
      <c r="F17" s="260" t="s">
        <v>23</v>
      </c>
      <c r="G17" s="260" t="s">
        <v>435</v>
      </c>
      <c r="H17" s="260" t="s">
        <v>121</v>
      </c>
      <c r="I17" s="1"/>
    </row>
    <row r="18" spans="2:9" ht="15.6" customHeight="1" thickBot="1" x14ac:dyDescent="0.4">
      <c r="B18" s="1"/>
      <c r="C18" s="262"/>
      <c r="D18" s="261"/>
      <c r="E18" s="260"/>
      <c r="F18" s="263" t="s">
        <v>88</v>
      </c>
      <c r="G18" s="263" t="s">
        <v>89</v>
      </c>
      <c r="H18" s="264" t="s">
        <v>145</v>
      </c>
      <c r="I18" s="1"/>
    </row>
    <row r="19" spans="2:9" ht="114.75" thickTop="1" x14ac:dyDescent="0.3">
      <c r="B19" s="1"/>
      <c r="C19" s="707" t="s">
        <v>65</v>
      </c>
      <c r="D19" s="265" t="s">
        <v>53</v>
      </c>
      <c r="E19" s="266" t="s">
        <v>0</v>
      </c>
      <c r="F19" s="267" t="s">
        <v>25</v>
      </c>
      <c r="G19" s="267" t="s">
        <v>139</v>
      </c>
      <c r="H19" s="267" t="s">
        <v>147</v>
      </c>
      <c r="I19" s="1"/>
    </row>
    <row r="20" spans="2:9" ht="156.75" x14ac:dyDescent="0.3">
      <c r="B20" s="1"/>
      <c r="C20" s="708"/>
      <c r="D20" s="268" t="s">
        <v>54</v>
      </c>
      <c r="E20" s="269" t="s">
        <v>21</v>
      </c>
      <c r="F20" s="270" t="s">
        <v>123</v>
      </c>
      <c r="G20" s="270" t="s">
        <v>144</v>
      </c>
      <c r="H20" s="271" t="s">
        <v>146</v>
      </c>
      <c r="I20" s="1"/>
    </row>
    <row r="21" spans="2:9" ht="114.75" thickBot="1" x14ac:dyDescent="0.35">
      <c r="B21" s="1"/>
      <c r="C21" s="709"/>
      <c r="D21" s="272" t="s">
        <v>55</v>
      </c>
      <c r="E21" s="273" t="s">
        <v>1</v>
      </c>
      <c r="F21" s="274" t="s">
        <v>26</v>
      </c>
      <c r="G21" s="274" t="s">
        <v>110</v>
      </c>
      <c r="H21" s="274" t="s">
        <v>142</v>
      </c>
      <c r="I21" s="1"/>
    </row>
    <row r="22" spans="2:9" ht="214.5" thickTop="1" x14ac:dyDescent="0.3">
      <c r="B22" s="1"/>
      <c r="C22" s="711" t="s">
        <v>64</v>
      </c>
      <c r="D22" s="265" t="s">
        <v>56</v>
      </c>
      <c r="E22" s="266" t="s">
        <v>114</v>
      </c>
      <c r="F22" s="267" t="s">
        <v>679</v>
      </c>
      <c r="G22" s="267" t="s">
        <v>125</v>
      </c>
      <c r="H22" s="267" t="s">
        <v>128</v>
      </c>
      <c r="I22" s="1"/>
    </row>
    <row r="23" spans="2:9" ht="213.75" x14ac:dyDescent="0.3">
      <c r="B23" s="1"/>
      <c r="C23" s="712"/>
      <c r="D23" s="275" t="s">
        <v>57</v>
      </c>
      <c r="E23" s="269" t="s">
        <v>437</v>
      </c>
      <c r="F23" s="270" t="s">
        <v>115</v>
      </c>
      <c r="G23" s="270" t="s">
        <v>138</v>
      </c>
      <c r="H23" s="270" t="s">
        <v>143</v>
      </c>
      <c r="I23" s="1"/>
    </row>
    <row r="24" spans="2:9" ht="200.25" thickBot="1" x14ac:dyDescent="0.35">
      <c r="B24" s="1"/>
      <c r="C24" s="713"/>
      <c r="D24" s="272" t="s">
        <v>113</v>
      </c>
      <c r="E24" s="273" t="s">
        <v>13</v>
      </c>
      <c r="F24" s="274" t="s">
        <v>24</v>
      </c>
      <c r="G24" s="274" t="s">
        <v>135</v>
      </c>
      <c r="H24" s="274" t="s">
        <v>122</v>
      </c>
      <c r="I24" s="17"/>
    </row>
    <row r="25" spans="2:9" ht="200.25" thickTop="1" x14ac:dyDescent="0.3">
      <c r="B25" s="1"/>
      <c r="C25" s="710" t="s">
        <v>94</v>
      </c>
      <c r="D25" s="268" t="s">
        <v>58</v>
      </c>
      <c r="E25" s="269" t="s">
        <v>2</v>
      </c>
      <c r="F25" s="270" t="s">
        <v>127</v>
      </c>
      <c r="G25" s="270" t="s">
        <v>136</v>
      </c>
      <c r="H25" s="270" t="s">
        <v>34</v>
      </c>
      <c r="I25" s="1"/>
    </row>
    <row r="26" spans="2:9" ht="171" x14ac:dyDescent="0.3">
      <c r="B26" s="1"/>
      <c r="C26" s="710"/>
      <c r="D26" s="268" t="s">
        <v>59</v>
      </c>
      <c r="E26" s="269" t="s">
        <v>3</v>
      </c>
      <c r="F26" s="270" t="s">
        <v>27</v>
      </c>
      <c r="G26" s="270" t="s">
        <v>182</v>
      </c>
      <c r="H26" s="270" t="s">
        <v>126</v>
      </c>
      <c r="I26" s="1"/>
    </row>
    <row r="27" spans="2:9" ht="99.75" x14ac:dyDescent="0.3">
      <c r="B27" s="1"/>
      <c r="C27" s="710"/>
      <c r="D27" s="268" t="s">
        <v>60</v>
      </c>
      <c r="E27" s="269" t="s">
        <v>35</v>
      </c>
      <c r="F27" s="270" t="s">
        <v>28</v>
      </c>
      <c r="G27" s="270" t="s">
        <v>140</v>
      </c>
      <c r="H27" s="270" t="s">
        <v>141</v>
      </c>
      <c r="I27" s="1"/>
    </row>
    <row r="28" spans="2:9" ht="99.75" x14ac:dyDescent="0.3">
      <c r="B28" s="1"/>
      <c r="C28" s="710"/>
      <c r="D28" s="268" t="s">
        <v>61</v>
      </c>
      <c r="E28" s="269" t="s">
        <v>4</v>
      </c>
      <c r="F28" s="270" t="s">
        <v>29</v>
      </c>
      <c r="G28" s="270" t="s">
        <v>137</v>
      </c>
      <c r="H28" s="270" t="s">
        <v>149</v>
      </c>
      <c r="I28" s="1"/>
    </row>
    <row r="29" spans="2:9" ht="71.25" x14ac:dyDescent="0.3">
      <c r="B29" s="1"/>
      <c r="C29" s="710"/>
      <c r="D29" s="268" t="s">
        <v>62</v>
      </c>
      <c r="E29" s="269" t="s">
        <v>5</v>
      </c>
      <c r="F29" s="270" t="s">
        <v>30</v>
      </c>
      <c r="G29" s="270" t="s">
        <v>33</v>
      </c>
      <c r="H29" s="270" t="s">
        <v>37</v>
      </c>
      <c r="I29" s="1"/>
    </row>
    <row r="30" spans="2:9" ht="114.75" thickBot="1" x14ac:dyDescent="0.35">
      <c r="B30" s="1"/>
      <c r="C30" s="710"/>
      <c r="D30" s="272" t="s">
        <v>63</v>
      </c>
      <c r="E30" s="273" t="s">
        <v>36</v>
      </c>
      <c r="F30" s="274" t="s">
        <v>124</v>
      </c>
      <c r="G30" s="274" t="s">
        <v>110</v>
      </c>
      <c r="H30" s="274" t="s">
        <v>148</v>
      </c>
      <c r="I30" s="1"/>
    </row>
    <row r="31" spans="2:9" ht="17.25" thickTop="1" x14ac:dyDescent="0.3">
      <c r="B31" s="1"/>
      <c r="C31" s="4"/>
      <c r="D31" s="258"/>
      <c r="E31" s="4"/>
      <c r="F31" s="1"/>
      <c r="G31" s="1"/>
      <c r="H31" s="1"/>
      <c r="I31" s="1"/>
    </row>
  </sheetData>
  <sheetProtection algorithmName="SHA-512" hashValue="+RdutywkeAV5JBctX/ZVylrTP0cKB4C+nqk6hAHBAlAug9KnJjIitpO4Ld4WPhhp7y7mq6GPip/PfMslWf9UrA==" saltValue="tz1i3+uUbpx4sQNyUFXBSw==" spinCount="100000" sheet="1" objects="1" scenarios="1"/>
  <customSheetViews>
    <customSheetView guid="{B942BA88-CC1B-45E5-B422-5C319DA20C7E}" showGridLines="0" topLeftCell="A19">
      <selection activeCell="F23" sqref="F23"/>
      <pageMargins left="0.7" right="0.7" top="0.78740157499999996" bottom="0.78740157499999996" header="0.3" footer="0.3"/>
      <pageSetup paperSize="9" orientation="portrait" r:id="rId1"/>
    </customSheetView>
    <customSheetView guid="{27DF1E55-3C5C-4472-8EFF-775630CBF46E}" showGridLines="0" topLeftCell="A19">
      <selection activeCell="F23" sqref="F23"/>
      <pageMargins left="0.7" right="0.7" top="0.78740157499999996" bottom="0.78740157499999996" header="0.3" footer="0.3"/>
      <pageSetup paperSize="9" orientation="portrait" r:id="rId2"/>
    </customSheetView>
  </customSheetViews>
  <mergeCells count="8">
    <mergeCell ref="F6:H6"/>
    <mergeCell ref="C19:C21"/>
    <mergeCell ref="C25:C30"/>
    <mergeCell ref="C22:C24"/>
    <mergeCell ref="F7:H7"/>
    <mergeCell ref="F9:H9"/>
    <mergeCell ref="F10:H10"/>
    <mergeCell ref="F11:H11"/>
  </mergeCells>
  <pageMargins left="0.7" right="0.7" top="0.78740157499999996" bottom="0.78740157499999996"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DDEB71"/>
    <pageSetUpPr fitToPage="1"/>
  </sheetPr>
  <dimension ref="A1:T155"/>
  <sheetViews>
    <sheetView showGridLines="0" zoomScale="85" zoomScaleNormal="85" zoomScaleSheetLayoutView="70" zoomScalePageLayoutView="40" workbookViewId="0">
      <selection activeCell="D44" sqref="D44"/>
    </sheetView>
  </sheetViews>
  <sheetFormatPr baseColWidth="10" defaultColWidth="10.85546875" defaultRowHeight="16.5" x14ac:dyDescent="0.3"/>
  <cols>
    <col min="1" max="1" width="3.140625" style="114" customWidth="1"/>
    <col min="2" max="2" width="3.140625" style="119" customWidth="1"/>
    <col min="3" max="3" width="7.5703125" style="119" customWidth="1"/>
    <col min="4" max="4" width="28.7109375" style="119" customWidth="1"/>
    <col min="5" max="5" width="18.42578125" style="119" customWidth="1"/>
    <col min="6" max="6" width="12.42578125" style="119" customWidth="1"/>
    <col min="7" max="7" width="13.42578125" style="119" customWidth="1"/>
    <col min="8" max="8" width="20.140625" style="119" customWidth="1"/>
    <col min="9" max="9" width="26.5703125" style="119" customWidth="1"/>
    <col min="10" max="10" width="3.140625" style="119" customWidth="1"/>
    <col min="11" max="11" width="3.140625" style="114" customWidth="1"/>
    <col min="12" max="12" width="3.140625" style="119" hidden="1" customWidth="1"/>
    <col min="13" max="13" width="10.140625" style="119" hidden="1" customWidth="1"/>
    <col min="14" max="14" width="25.7109375" style="119" hidden="1" customWidth="1"/>
    <col min="15" max="15" width="11.7109375" style="119" hidden="1" customWidth="1"/>
    <col min="16" max="16" width="41.42578125" style="119" hidden="1" customWidth="1"/>
    <col min="17" max="17" width="14.85546875" style="119" hidden="1" customWidth="1"/>
    <col min="18" max="18" width="13" style="119" hidden="1" customWidth="1"/>
    <col min="19" max="19" width="27.42578125" style="119" hidden="1" customWidth="1"/>
    <col min="20" max="20" width="3.140625" style="119" hidden="1" customWidth="1"/>
    <col min="21" max="16384" width="10.85546875" style="119"/>
  </cols>
  <sheetData>
    <row r="1" spans="2:20" s="114" customFormat="1" x14ac:dyDescent="0.3"/>
    <row r="2" spans="2:20" s="114" customFormat="1" x14ac:dyDescent="0.3">
      <c r="B2" s="1"/>
      <c r="C2" s="1"/>
      <c r="D2" s="1"/>
      <c r="E2" s="1"/>
      <c r="F2" s="1"/>
      <c r="G2" s="1"/>
      <c r="H2" s="1"/>
      <c r="I2" s="1"/>
      <c r="J2" s="1"/>
      <c r="L2" s="353"/>
      <c r="M2" s="353"/>
      <c r="N2" s="353"/>
      <c r="O2" s="353"/>
      <c r="P2" s="353"/>
      <c r="Q2" s="353"/>
      <c r="R2" s="353"/>
      <c r="S2" s="353"/>
      <c r="T2" s="353"/>
    </row>
    <row r="3" spans="2:20" s="114" customFormat="1" ht="21.95" customHeight="1" x14ac:dyDescent="0.4">
      <c r="B3" s="1"/>
      <c r="C3" s="118" t="s">
        <v>20</v>
      </c>
      <c r="D3" s="1"/>
      <c r="E3" s="1"/>
      <c r="F3" s="1"/>
      <c r="G3" s="1"/>
      <c r="H3" s="1"/>
      <c r="I3" s="1"/>
      <c r="J3" s="1"/>
      <c r="L3" s="353"/>
      <c r="M3" s="353"/>
      <c r="N3" s="353"/>
      <c r="O3" s="353"/>
      <c r="P3" s="353"/>
      <c r="Q3" s="353"/>
      <c r="R3" s="353"/>
      <c r="S3" s="353"/>
      <c r="T3" s="353"/>
    </row>
    <row r="4" spans="2:20" ht="18.75" customHeight="1" x14ac:dyDescent="0.3">
      <c r="B4" s="4"/>
      <c r="C4" s="354"/>
      <c r="D4" s="354"/>
      <c r="E4" s="354"/>
      <c r="F4" s="354"/>
      <c r="G4" s="354"/>
      <c r="H4" s="354"/>
      <c r="I4" s="354"/>
      <c r="J4" s="4"/>
      <c r="L4" s="353"/>
      <c r="M4" s="353"/>
      <c r="N4" s="353"/>
      <c r="O4" s="354"/>
      <c r="P4" s="354"/>
      <c r="Q4" s="354"/>
      <c r="R4" s="354"/>
      <c r="S4" s="354"/>
      <c r="T4" s="354"/>
    </row>
    <row r="5" spans="2:20" ht="18.75" customHeight="1" x14ac:dyDescent="0.3">
      <c r="B5" s="4"/>
      <c r="C5" s="357" t="s">
        <v>87</v>
      </c>
      <c r="D5" s="358"/>
      <c r="E5" s="715" t="str">
        <f>IF('3 Vorhaben'!H5&lt;&gt;"",'3 Vorhaben'!H5,"")</f>
        <v/>
      </c>
      <c r="F5" s="715"/>
      <c r="G5" s="715"/>
      <c r="H5" s="715"/>
      <c r="I5" s="715"/>
      <c r="J5" s="4"/>
      <c r="K5" s="119"/>
      <c r="L5" s="354"/>
      <c r="M5" s="354"/>
      <c r="N5" s="354"/>
      <c r="O5" s="354"/>
      <c r="P5" s="354"/>
      <c r="Q5" s="354"/>
      <c r="R5" s="354"/>
      <c r="S5" s="354"/>
      <c r="T5" s="354"/>
    </row>
    <row r="6" spans="2:20" ht="18.75" customHeight="1" x14ac:dyDescent="0.3">
      <c r="B6" s="4"/>
      <c r="C6" s="357" t="s">
        <v>132</v>
      </c>
      <c r="D6" s="358"/>
      <c r="E6" s="359" t="str">
        <f>IF('3 Vorhaben'!H6&lt;&gt;"",'3 Vorhaben'!H6,"")</f>
        <v/>
      </c>
      <c r="F6" s="359"/>
      <c r="G6" s="360"/>
      <c r="H6" s="360"/>
      <c r="I6" s="360"/>
      <c r="J6" s="4"/>
      <c r="K6" s="119"/>
      <c r="L6" s="353"/>
      <c r="M6" s="353"/>
      <c r="N6" s="353"/>
      <c r="O6" s="353"/>
      <c r="P6" s="353"/>
      <c r="Q6" s="353"/>
      <c r="R6" s="353"/>
      <c r="S6" s="353"/>
      <c r="T6" s="354"/>
    </row>
    <row r="7" spans="2:20" ht="18.75" customHeight="1" x14ac:dyDescent="0.3">
      <c r="B7" s="4"/>
      <c r="C7" s="357" t="s">
        <v>120</v>
      </c>
      <c r="D7" s="358"/>
      <c r="E7" s="361" t="str">
        <f>IF('3 Vorhaben'!H19&lt;&gt;"",'3 Vorhaben'!H19,"")</f>
        <v/>
      </c>
      <c r="F7" s="361"/>
      <c r="G7" s="360"/>
      <c r="H7" s="360"/>
      <c r="I7" s="360"/>
      <c r="J7" s="4"/>
      <c r="L7" s="353"/>
      <c r="M7" s="353"/>
      <c r="N7" s="353"/>
      <c r="O7" s="353"/>
      <c r="P7" s="353"/>
      <c r="Q7" s="353"/>
      <c r="R7" s="353"/>
      <c r="S7" s="353"/>
      <c r="T7" s="354"/>
    </row>
    <row r="8" spans="2:20" ht="18.75" customHeight="1" x14ac:dyDescent="0.3">
      <c r="B8" s="4"/>
      <c r="C8" s="354"/>
      <c r="D8" s="354"/>
      <c r="E8" s="354"/>
      <c r="F8" s="354"/>
      <c r="G8" s="354"/>
      <c r="H8" s="354"/>
      <c r="I8" s="354"/>
      <c r="J8" s="4"/>
      <c r="L8" s="353"/>
      <c r="M8" s="353"/>
      <c r="N8" s="353"/>
      <c r="O8" s="353"/>
      <c r="P8" s="353"/>
      <c r="Q8" s="353"/>
      <c r="R8" s="353"/>
      <c r="S8" s="353"/>
      <c r="T8" s="354"/>
    </row>
    <row r="9" spans="2:20" ht="18.75" customHeight="1" x14ac:dyDescent="0.4">
      <c r="B9" s="4"/>
      <c r="C9" s="118" t="s">
        <v>685</v>
      </c>
      <c r="D9" s="354"/>
      <c r="E9" s="354"/>
      <c r="F9" s="354"/>
      <c r="G9" s="354"/>
      <c r="H9" s="354"/>
      <c r="I9" s="354"/>
      <c r="J9" s="4"/>
      <c r="L9" s="353"/>
      <c r="M9" s="353"/>
      <c r="N9" s="353"/>
      <c r="O9" s="353"/>
      <c r="P9" s="353"/>
      <c r="Q9" s="353"/>
      <c r="R9" s="353"/>
      <c r="S9" s="353"/>
      <c r="T9" s="354"/>
    </row>
    <row r="10" spans="2:20" ht="33" customHeight="1" x14ac:dyDescent="0.3">
      <c r="B10" s="4"/>
      <c r="C10" s="718" t="s">
        <v>688</v>
      </c>
      <c r="D10" s="718"/>
      <c r="E10" s="718"/>
      <c r="F10" s="718"/>
      <c r="G10" s="718"/>
      <c r="H10" s="718"/>
      <c r="I10" s="718"/>
      <c r="J10" s="4"/>
      <c r="L10" s="353"/>
      <c r="M10" s="353"/>
      <c r="N10" s="353"/>
      <c r="O10" s="353"/>
      <c r="P10" s="353"/>
      <c r="Q10" s="353"/>
      <c r="R10" s="353"/>
      <c r="S10" s="353"/>
      <c r="T10" s="354"/>
    </row>
    <row r="11" spans="2:20" ht="18.75" customHeight="1" x14ac:dyDescent="0.3">
      <c r="B11" s="4"/>
      <c r="C11" s="410" t="s">
        <v>686</v>
      </c>
      <c r="D11" s="411"/>
      <c r="E11" s="412"/>
      <c r="F11" s="717" t="str">
        <f>VLOOKUP('2 Prüfcheck'!V33,'2 Prüfcheck'!T35:U39,2,FALSE)</f>
        <v>Prüfcheck noch nicht ausgefüllt</v>
      </c>
      <c r="G11" s="717"/>
      <c r="H11" s="717"/>
      <c r="I11" s="717"/>
      <c r="J11" s="4"/>
      <c r="L11" s="353"/>
      <c r="M11" s="353"/>
      <c r="N11" s="353"/>
      <c r="O11" s="353"/>
      <c r="P11" s="353"/>
      <c r="Q11" s="353"/>
      <c r="R11" s="353"/>
      <c r="S11" s="353"/>
      <c r="T11" s="354"/>
    </row>
    <row r="12" spans="2:20" ht="18.75" customHeight="1" x14ac:dyDescent="0.3">
      <c r="B12" s="4"/>
      <c r="C12" s="410" t="s">
        <v>687</v>
      </c>
      <c r="D12" s="411"/>
      <c r="E12" s="412"/>
      <c r="F12" s="717" t="str">
        <f>VLOOKUP('2 Prüfcheck'!W33,'2 Prüfcheck'!T35:U39,2,FALSE)</f>
        <v>Prüfcheck noch nicht ausgefüllt</v>
      </c>
      <c r="G12" s="717"/>
      <c r="H12" s="717"/>
      <c r="I12" s="717"/>
      <c r="J12" s="4"/>
      <c r="L12" s="353"/>
      <c r="M12" s="353"/>
      <c r="N12" s="353" t="s">
        <v>473</v>
      </c>
      <c r="O12" s="353"/>
      <c r="P12" s="353"/>
      <c r="Q12" s="353"/>
      <c r="R12" s="353"/>
      <c r="S12" s="353"/>
      <c r="T12" s="354"/>
    </row>
    <row r="13" spans="2:20" ht="18.75" customHeight="1" x14ac:dyDescent="0.3">
      <c r="B13" s="4"/>
      <c r="C13" s="21"/>
      <c r="D13" s="20"/>
      <c r="E13" s="22"/>
      <c r="F13" s="22"/>
      <c r="G13" s="20"/>
      <c r="H13" s="20"/>
      <c r="I13" s="20"/>
      <c r="J13" s="4"/>
      <c r="L13" s="353"/>
      <c r="M13" s="353"/>
      <c r="N13" s="353"/>
      <c r="O13" s="353"/>
      <c r="P13" s="353"/>
      <c r="Q13" s="353"/>
      <c r="R13" s="353"/>
      <c r="S13" s="353"/>
      <c r="T13" s="354"/>
    </row>
    <row r="14" spans="2:20" ht="18.75" customHeight="1" x14ac:dyDescent="0.4">
      <c r="B14" s="4"/>
      <c r="C14" s="118" t="s">
        <v>700</v>
      </c>
      <c r="D14" s="20"/>
      <c r="E14" s="22"/>
      <c r="F14" s="22"/>
      <c r="G14" s="20"/>
      <c r="H14" s="20"/>
      <c r="I14" s="20"/>
      <c r="J14" s="4"/>
      <c r="L14" s="353"/>
      <c r="M14" s="353"/>
      <c r="N14" s="353"/>
      <c r="O14" s="353"/>
      <c r="P14" s="353"/>
      <c r="Q14" s="353"/>
      <c r="R14" s="353"/>
      <c r="S14" s="353"/>
      <c r="T14" s="354"/>
    </row>
    <row r="15" spans="2:20" ht="18.75" customHeight="1" x14ac:dyDescent="0.3">
      <c r="B15" s="4"/>
      <c r="C15" s="21"/>
      <c r="D15" s="20"/>
      <c r="E15" s="22"/>
      <c r="F15" s="22"/>
      <c r="G15" s="20"/>
      <c r="H15" s="20"/>
      <c r="I15" s="20"/>
      <c r="J15" s="4"/>
      <c r="L15" s="353"/>
      <c r="M15" s="353"/>
      <c r="N15" s="353"/>
      <c r="O15" s="353"/>
      <c r="P15" s="353"/>
      <c r="Q15" s="353"/>
      <c r="R15" s="353"/>
      <c r="S15" s="353"/>
      <c r="T15" s="354"/>
    </row>
    <row r="16" spans="2:20" ht="33" customHeight="1" x14ac:dyDescent="0.3">
      <c r="B16" s="4"/>
      <c r="C16" s="719" t="s">
        <v>707</v>
      </c>
      <c r="D16" s="719"/>
      <c r="E16" s="719"/>
      <c r="F16" s="719"/>
      <c r="G16" s="354"/>
      <c r="H16" s="720" t="str">
        <f>IF(AND(F11=N12,'4.1 KlimaNeutralität Teil 1'!N74=0),"keine Angaben",'4.1 KlimaNeutralität Teil 1'!N76)</f>
        <v>Bewertung derzeit nicht möglich - keine oder noch unvollständige Angaben!</v>
      </c>
      <c r="I16" s="720"/>
      <c r="J16" s="4"/>
      <c r="L16" s="353"/>
      <c r="M16" s="353"/>
      <c r="N16" s="353"/>
      <c r="O16" s="353"/>
      <c r="P16" s="353"/>
      <c r="Q16" s="353"/>
      <c r="R16" s="353"/>
      <c r="S16" s="353"/>
      <c r="T16" s="354"/>
    </row>
    <row r="17" spans="2:20" ht="18.75" customHeight="1" x14ac:dyDescent="0.3">
      <c r="B17" s="4"/>
      <c r="C17" s="21"/>
      <c r="D17" s="20"/>
      <c r="E17" s="22"/>
      <c r="F17" s="22"/>
      <c r="G17" s="20"/>
      <c r="H17" s="20"/>
      <c r="I17" s="20"/>
      <c r="J17" s="4"/>
      <c r="L17" s="353"/>
      <c r="M17" s="353"/>
      <c r="N17" s="353"/>
      <c r="O17" s="353"/>
      <c r="P17" s="353"/>
      <c r="Q17" s="353"/>
      <c r="R17" s="353"/>
      <c r="S17" s="353"/>
      <c r="T17" s="354"/>
    </row>
    <row r="18" spans="2:20" ht="21" x14ac:dyDescent="0.4">
      <c r="B18" s="4"/>
      <c r="C18" s="118" t="s">
        <v>701</v>
      </c>
      <c r="D18" s="1"/>
      <c r="E18" s="1"/>
      <c r="F18" s="1"/>
      <c r="G18" s="1"/>
      <c r="H18" s="1"/>
      <c r="I18" s="20"/>
      <c r="J18" s="4"/>
      <c r="L18" s="353"/>
      <c r="M18" s="353"/>
      <c r="N18" s="353"/>
      <c r="O18" s="353"/>
      <c r="P18" s="353"/>
      <c r="Q18" s="353"/>
      <c r="R18" s="353"/>
      <c r="S18" s="353"/>
      <c r="T18" s="354"/>
    </row>
    <row r="19" spans="2:20" ht="10.5" customHeight="1" x14ac:dyDescent="0.3">
      <c r="B19" s="4"/>
      <c r="C19" s="4"/>
      <c r="D19" s="4"/>
      <c r="E19" s="4"/>
      <c r="F19" s="4"/>
      <c r="G19" s="4"/>
      <c r="H19" s="4"/>
      <c r="I19" s="20"/>
      <c r="J19" s="4"/>
      <c r="L19" s="353"/>
      <c r="M19" s="353"/>
      <c r="N19" s="353"/>
      <c r="O19" s="353"/>
      <c r="P19" s="353"/>
      <c r="Q19" s="353"/>
      <c r="R19" s="353"/>
      <c r="S19" s="353"/>
      <c r="T19" s="354"/>
    </row>
    <row r="20" spans="2:20" ht="18.75" customHeight="1" x14ac:dyDescent="0.3">
      <c r="B20" s="4"/>
      <c r="C20" s="716" t="s">
        <v>676</v>
      </c>
      <c r="D20" s="716"/>
      <c r="E20" s="716"/>
      <c r="F20" s="716"/>
      <c r="G20" s="716"/>
      <c r="H20" s="716"/>
      <c r="I20" s="716"/>
      <c r="J20" s="4"/>
      <c r="L20" s="353"/>
      <c r="M20" s="353"/>
      <c r="N20" s="353"/>
      <c r="O20" s="353"/>
      <c r="P20" s="353"/>
      <c r="Q20" s="353"/>
      <c r="R20" s="353"/>
      <c r="S20" s="353"/>
      <c r="T20" s="354"/>
    </row>
    <row r="21" spans="2:20" ht="16.5" customHeight="1" x14ac:dyDescent="0.3">
      <c r="B21" s="4"/>
      <c r="C21" s="716"/>
      <c r="D21" s="716"/>
      <c r="E21" s="716"/>
      <c r="F21" s="716"/>
      <c r="G21" s="716"/>
      <c r="H21" s="716"/>
      <c r="I21" s="716"/>
      <c r="J21" s="4"/>
      <c r="L21" s="353"/>
      <c r="M21" s="353"/>
      <c r="N21" s="353"/>
      <c r="O21" s="353"/>
      <c r="P21" s="353"/>
      <c r="Q21" s="353"/>
      <c r="R21" s="353"/>
      <c r="S21" s="353"/>
      <c r="T21" s="354"/>
    </row>
    <row r="22" spans="2:20" x14ac:dyDescent="0.3">
      <c r="B22" s="4"/>
      <c r="C22" s="716"/>
      <c r="D22" s="716"/>
      <c r="E22" s="716"/>
      <c r="F22" s="716"/>
      <c r="G22" s="716"/>
      <c r="H22" s="716"/>
      <c r="I22" s="716"/>
      <c r="J22" s="4"/>
      <c r="L22" s="353"/>
      <c r="M22" s="353"/>
      <c r="N22" s="353"/>
      <c r="O22" s="353"/>
      <c r="P22" s="353"/>
      <c r="Q22" s="353"/>
      <c r="R22" s="353"/>
      <c r="S22" s="353"/>
      <c r="T22" s="354"/>
    </row>
    <row r="23" spans="2:20" ht="25.5" customHeight="1" x14ac:dyDescent="0.3">
      <c r="B23" s="4"/>
      <c r="C23" s="23"/>
      <c r="D23" s="23"/>
      <c r="E23" s="23"/>
      <c r="F23" s="23"/>
      <c r="G23" s="23"/>
      <c r="H23" s="727" t="s">
        <v>617</v>
      </c>
      <c r="I23" s="727"/>
      <c r="J23" s="4"/>
      <c r="K23" s="119"/>
      <c r="L23" s="353"/>
      <c r="M23" s="353"/>
      <c r="N23" s="353"/>
      <c r="O23" s="353"/>
      <c r="P23" s="353"/>
      <c r="Q23" s="353"/>
      <c r="R23" s="353"/>
      <c r="S23" s="353"/>
      <c r="T23" s="367"/>
    </row>
    <row r="24" spans="2:20" ht="62.1" customHeight="1" thickBot="1" x14ac:dyDescent="0.35">
      <c r="B24" s="4"/>
      <c r="C24" s="170"/>
      <c r="D24" s="169" t="s">
        <v>11</v>
      </c>
      <c r="E24" s="286" t="s">
        <v>130</v>
      </c>
      <c r="F24" s="169" t="s">
        <v>440</v>
      </c>
      <c r="G24" s="172" t="s">
        <v>96</v>
      </c>
      <c r="H24" s="171" t="s">
        <v>97</v>
      </c>
      <c r="I24" s="172" t="s">
        <v>129</v>
      </c>
      <c r="J24" s="4"/>
      <c r="L24" s="353"/>
      <c r="M24" s="353"/>
      <c r="N24" s="353"/>
      <c r="O24" s="353"/>
      <c r="P24" s="353"/>
      <c r="Q24" s="353"/>
      <c r="R24" s="353"/>
      <c r="S24" s="353"/>
      <c r="T24" s="367"/>
    </row>
    <row r="25" spans="2:20" s="120" customFormat="1" ht="33" customHeight="1" x14ac:dyDescent="0.3">
      <c r="B25" s="5"/>
      <c r="C25" s="724" t="s">
        <v>65</v>
      </c>
      <c r="D25" s="284" t="s">
        <v>47</v>
      </c>
      <c r="E25" s="385" t="str">
        <f>IF(AND($F$12=$N$12,'5.1 Gravitativ'!E41="FEHLER"),"",'5.1 Gravitativ'!E41)</f>
        <v>FEHLER</v>
      </c>
      <c r="F25" s="386" t="str">
        <f>IF(E25="","",(IF(ISBLANK('5.1 Gravitativ'!E26),"Nein",TEXT('5.1 Gravitativ'!E26,1))))</f>
        <v>Nein</v>
      </c>
      <c r="G25" s="386" t="str">
        <f>IF(E25="","",'5.1 Gravitativ'!E42)</f>
        <v>FEHLER</v>
      </c>
      <c r="H25" s="395" t="str">
        <f>IF(E25="","",'5.1 Gravitativ'!E43)</f>
        <v>FEHLER</v>
      </c>
      <c r="I25" s="402" t="str">
        <f>IF(E25="","",'5.1 Gravitativ'!E44)</f>
        <v>FEHLER</v>
      </c>
      <c r="J25" s="5"/>
      <c r="K25" s="114"/>
      <c r="L25" s="353"/>
      <c r="M25" s="353"/>
      <c r="N25" s="353"/>
      <c r="O25" s="353"/>
      <c r="P25" s="353"/>
      <c r="Q25" s="353"/>
      <c r="R25" s="353"/>
      <c r="S25" s="353"/>
      <c r="T25" s="368"/>
    </row>
    <row r="26" spans="2:20" s="120" customFormat="1" ht="33" customHeight="1" x14ac:dyDescent="0.3">
      <c r="B26" s="5"/>
      <c r="C26" s="725"/>
      <c r="D26" s="173" t="s">
        <v>95</v>
      </c>
      <c r="E26" s="387" t="str">
        <f>IF(AND($F$12=$N$12,'5.1 Gravitativ'!E76="FEHLER"),"",'5.1 Gravitativ'!E76)</f>
        <v>FEHLER</v>
      </c>
      <c r="F26" s="388" t="str">
        <f>IF(E26="","",(IF(ISBLANK('5.1 Gravitativ'!E60),"Nein",TEXT('5.1 Gravitativ'!E60,1))))</f>
        <v>Nein</v>
      </c>
      <c r="G26" s="388" t="str">
        <f>IF(E26="","",'5.1 Gravitativ'!E77)</f>
        <v>FEHLER</v>
      </c>
      <c r="H26" s="396" t="str">
        <f>IF(E26="","",'5.1 Gravitativ'!E78)</f>
        <v>FEHLER</v>
      </c>
      <c r="I26" s="403" t="str">
        <f>IF(E26="","",'5.1 Gravitativ'!E79)</f>
        <v>FEHLER</v>
      </c>
      <c r="J26" s="5"/>
      <c r="K26" s="114"/>
      <c r="L26" s="353"/>
      <c r="M26" s="353"/>
      <c r="N26" s="353"/>
      <c r="O26" s="353"/>
      <c r="P26" s="353"/>
      <c r="Q26" s="353"/>
      <c r="R26" s="353"/>
      <c r="S26" s="353"/>
      <c r="T26" s="368"/>
    </row>
    <row r="27" spans="2:20" s="120" customFormat="1" ht="33" customHeight="1" thickBot="1" x14ac:dyDescent="0.35">
      <c r="B27" s="5"/>
      <c r="C27" s="723"/>
      <c r="D27" s="288" t="s">
        <v>48</v>
      </c>
      <c r="E27" s="389" t="str">
        <f>IF(AND($F$12=$N$12,'5.1 Gravitativ'!E110="FEHLER"),"",'5.1 Gravitativ'!E110)</f>
        <v>FEHLER</v>
      </c>
      <c r="F27" s="390" t="str">
        <f>IF(E27="","",IF(ISBLANK('5.1 Gravitativ'!E95),"Nein",TEXT('5.1 Gravitativ'!E95,1)))</f>
        <v>Nein</v>
      </c>
      <c r="G27" s="390" t="str">
        <f>IF(E27="","",'5.1 Gravitativ'!E111)</f>
        <v>FEHLER</v>
      </c>
      <c r="H27" s="398" t="str">
        <f>IF(E27="","",'5.1 Gravitativ'!E112)</f>
        <v>FEHLER</v>
      </c>
      <c r="I27" s="404" t="str">
        <f>IF(E27="","",'5.1 Gravitativ'!E113)</f>
        <v>FEHLER</v>
      </c>
      <c r="J27" s="5"/>
      <c r="L27" s="353"/>
      <c r="M27" s="353"/>
      <c r="N27" s="353"/>
      <c r="O27" s="353"/>
      <c r="P27" s="353"/>
      <c r="Q27" s="353"/>
      <c r="R27" s="353"/>
      <c r="S27" s="353"/>
      <c r="T27" s="368"/>
    </row>
    <row r="28" spans="2:20" s="120" customFormat="1" ht="33" customHeight="1" x14ac:dyDescent="0.3">
      <c r="B28" s="5"/>
      <c r="C28" s="721" t="s">
        <v>64</v>
      </c>
      <c r="D28" s="287" t="s">
        <v>112</v>
      </c>
      <c r="E28" s="391" t="str">
        <f>IF(AND($F$12=$N$12,'5.2 Hydrologisch'!E47="FEHLER"),"",'5.2 Hydrologisch'!E47)</f>
        <v>FEHLER</v>
      </c>
      <c r="F28" s="386" t="str">
        <f>IF(E28="","",IF(ISBLANK('5.2 Hydrologisch'!E26),"Nein",TEXT('5.2 Hydrologisch'!E26,1)))</f>
        <v>Nein</v>
      </c>
      <c r="G28" s="392" t="str">
        <f>IF(E28="","",'5.2 Hydrologisch'!E48)</f>
        <v>FEHLER</v>
      </c>
      <c r="H28" s="399" t="str">
        <f>IF(E28="","",'5.2 Hydrologisch'!E49)</f>
        <v>FEHLER</v>
      </c>
      <c r="I28" s="405" t="str">
        <f>IF(E28="","",'5.2 Hydrologisch'!E50)</f>
        <v>FEHLER</v>
      </c>
      <c r="J28" s="5"/>
      <c r="L28" s="353"/>
      <c r="M28" s="353"/>
      <c r="N28" s="353"/>
      <c r="O28" s="353"/>
      <c r="P28" s="353"/>
      <c r="Q28" s="353"/>
      <c r="R28" s="353"/>
      <c r="S28" s="353"/>
      <c r="T28" s="368"/>
    </row>
    <row r="29" spans="2:20" s="120" customFormat="1" ht="33" customHeight="1" x14ac:dyDescent="0.3">
      <c r="B29" s="5"/>
      <c r="C29" s="722"/>
      <c r="D29" s="173" t="s">
        <v>436</v>
      </c>
      <c r="E29" s="387" t="str">
        <f>IF(AND($F$12=$N$12,'5.2 Hydrologisch'!E84="FEHLER"),"",'5.2 Hydrologisch'!E84)</f>
        <v>FEHLER</v>
      </c>
      <c r="F29" s="388" t="str">
        <f>IF(E29="","",IF(ISBLANK('5.2 Hydrologisch'!E66),"Nein",TEXT('5.2 Hydrologisch'!E66,1)))</f>
        <v>Nein</v>
      </c>
      <c r="G29" s="388" t="str">
        <f>IF(E29="","",'5.2 Hydrologisch'!E85)</f>
        <v>FEHLER</v>
      </c>
      <c r="H29" s="396" t="str">
        <f>IF(E29="","",'5.2 Hydrologisch'!E86)</f>
        <v>FEHLER</v>
      </c>
      <c r="I29" s="406" t="str">
        <f>IF(E29="","",'5.2 Hydrologisch'!E87)</f>
        <v>FEHLER</v>
      </c>
      <c r="J29" s="5"/>
      <c r="L29" s="353"/>
      <c r="M29" s="353"/>
      <c r="N29" s="353"/>
      <c r="O29" s="353"/>
      <c r="P29" s="353"/>
      <c r="Q29" s="353"/>
      <c r="R29" s="353"/>
      <c r="S29" s="353"/>
      <c r="T29" s="355"/>
    </row>
    <row r="30" spans="2:20" s="120" customFormat="1" ht="33" customHeight="1" thickBot="1" x14ac:dyDescent="0.35">
      <c r="B30" s="5"/>
      <c r="C30" s="723"/>
      <c r="D30" s="288" t="s">
        <v>109</v>
      </c>
      <c r="E30" s="389" t="str">
        <f>IF(AND($F$12=$N$12,'5.2 Hydrologisch'!E122="FEHLER"),"",'5.2 Hydrologisch'!E122)</f>
        <v>FEHLER</v>
      </c>
      <c r="F30" s="390" t="str">
        <f>IF(E30="","",IF(ISBLANK('5.2 Hydrologisch'!E103),"Nein",TEXT('5.2 Hydrologisch'!E103,1)))</f>
        <v>Nein</v>
      </c>
      <c r="G30" s="390" t="str">
        <f>IF(E30="","",'5.2 Hydrologisch'!E123)</f>
        <v>FEHLER</v>
      </c>
      <c r="H30" s="398" t="str">
        <f>IF(E30="","",'5.2 Hydrologisch'!E124)</f>
        <v>FEHLER</v>
      </c>
      <c r="I30" s="404" t="str">
        <f>IF(E30="","",'5.2 Hydrologisch'!E125)</f>
        <v>FEHLER</v>
      </c>
      <c r="J30" s="5"/>
      <c r="L30" s="353"/>
      <c r="M30" s="353"/>
      <c r="N30" s="353"/>
      <c r="O30" s="353"/>
      <c r="P30" s="353"/>
      <c r="Q30" s="353"/>
      <c r="R30" s="353"/>
      <c r="S30" s="353"/>
      <c r="T30" s="368"/>
    </row>
    <row r="31" spans="2:20" s="120" customFormat="1" ht="33" customHeight="1" x14ac:dyDescent="0.3">
      <c r="B31" s="5"/>
      <c r="C31" s="726" t="s">
        <v>94</v>
      </c>
      <c r="D31" s="287" t="s">
        <v>49</v>
      </c>
      <c r="E31" s="391" t="str">
        <f>IF(AND($F$12=$N$12,'5.3 Wetter-Klimabezogen'!E46="FEHLER"),"",'5.3 Wetter-Klimabezogen'!E46)</f>
        <v>FEHLER</v>
      </c>
      <c r="F31" s="392" t="str">
        <f>IF(E31="","",IF(ISBLANK('5.3 Wetter-Klimabezogen'!E26),"Nein",TEXT('5.3 Wetter-Klimabezogen'!E26,1)))</f>
        <v>Nein</v>
      </c>
      <c r="G31" s="392" t="str">
        <f>IF(E31="","",'5.3 Wetter-Klimabezogen'!E47)</f>
        <v>FEHLER</v>
      </c>
      <c r="H31" s="399" t="str">
        <f>IF(E31="","",'5.3 Wetter-Klimabezogen'!E48)</f>
        <v>FEHLER</v>
      </c>
      <c r="I31" s="407" t="str">
        <f>IF(E31="","",'5.3 Wetter-Klimabezogen'!E49)</f>
        <v>FEHLER</v>
      </c>
      <c r="J31" s="5"/>
      <c r="L31" s="353"/>
      <c r="M31" s="353"/>
      <c r="N31" s="353"/>
      <c r="O31" s="353"/>
      <c r="P31" s="353"/>
      <c r="Q31" s="353"/>
      <c r="R31" s="353"/>
      <c r="S31" s="353"/>
      <c r="T31" s="368"/>
    </row>
    <row r="32" spans="2:20" s="120" customFormat="1" ht="33" customHeight="1" x14ac:dyDescent="0.3">
      <c r="B32" s="5"/>
      <c r="C32" s="722"/>
      <c r="D32" s="168" t="s">
        <v>50</v>
      </c>
      <c r="E32" s="387" t="str">
        <f>IF(AND($F$12=$N$12,'5.3 Wetter-Klimabezogen'!E85="FEHLER"),"",'5.3 Wetter-Klimabezogen'!E85)</f>
        <v>FEHLER</v>
      </c>
      <c r="F32" s="388" t="str">
        <f>IF(E32="","",IF(ISBLANK('5.3 Wetter-Klimabezogen'!E65),"Nein",TEXT('5.3 Wetter-Klimabezogen'!E65,1)))</f>
        <v>Nein</v>
      </c>
      <c r="G32" s="388" t="str">
        <f>IF(E32="","",'5.3 Wetter-Klimabezogen'!E86)</f>
        <v>FEHLER</v>
      </c>
      <c r="H32" s="401" t="str">
        <f>IF(E32="","",'5.3 Wetter-Klimabezogen'!E87)</f>
        <v>FEHLER</v>
      </c>
      <c r="I32" s="408" t="str">
        <f>IF(E32="","",'5.3 Wetter-Klimabezogen'!E88)</f>
        <v>FEHLER</v>
      </c>
      <c r="J32" s="5"/>
      <c r="L32" s="353"/>
      <c r="M32" s="353"/>
      <c r="N32" s="353"/>
      <c r="O32" s="353"/>
      <c r="P32" s="353"/>
      <c r="Q32" s="353"/>
      <c r="R32" s="353"/>
      <c r="S32" s="353"/>
      <c r="T32" s="355"/>
    </row>
    <row r="33" spans="2:20" s="120" customFormat="1" ht="33" customHeight="1" x14ac:dyDescent="0.3">
      <c r="B33" s="5"/>
      <c r="C33" s="722"/>
      <c r="D33" s="285" t="s">
        <v>67</v>
      </c>
      <c r="E33" s="387" t="str">
        <f>IF(AND($F$12=$N$12,'5.3 Wetter-Klimabezogen'!E119="FEHLER"),"",'5.3 Wetter-Klimabezogen'!E119)</f>
        <v>FEHLER</v>
      </c>
      <c r="F33" s="388" t="str">
        <f>IF(E33="","",IF(ISBLANK('5.3 Wetter-Klimabezogen'!E104),"Nein",TEXT('5.3 Wetter-Klimabezogen'!E104,1)))</f>
        <v>Nein</v>
      </c>
      <c r="G33" s="388" t="str">
        <f>IF(E33="","",'5.3 Wetter-Klimabezogen'!E120)</f>
        <v>FEHLER</v>
      </c>
      <c r="H33" s="400" t="str">
        <f>IF(E33="","",'5.3 Wetter-Klimabezogen'!E121)</f>
        <v>FEHLER</v>
      </c>
      <c r="I33" s="409" t="str">
        <f>IF(E33="","",'5.3 Wetter-Klimabezogen'!E122)</f>
        <v>FEHLER</v>
      </c>
      <c r="J33" s="5"/>
      <c r="L33" s="353"/>
      <c r="M33" s="353"/>
      <c r="N33" s="353"/>
      <c r="O33" s="353"/>
      <c r="P33" s="353"/>
      <c r="Q33" s="353"/>
      <c r="R33" s="353"/>
      <c r="S33" s="353"/>
      <c r="T33" s="368"/>
    </row>
    <row r="34" spans="2:20" s="120" customFormat="1" ht="33" customHeight="1" x14ac:dyDescent="0.3">
      <c r="B34" s="5"/>
      <c r="C34" s="722"/>
      <c r="D34" s="173" t="s">
        <v>51</v>
      </c>
      <c r="E34" s="387" t="str">
        <f>IF(AND($F$12=$N$12,'5.3 Wetter-Klimabezogen'!E157="FEHLER"),"",'5.3 Wetter-Klimabezogen'!E157)</f>
        <v>FEHLER</v>
      </c>
      <c r="F34" s="388" t="str">
        <f>IF(E34="","",IF(ISBLANK('5.3 Wetter-Klimabezogen'!E138),"Nein",TEXT('5.3 Wetter-Klimabezogen'!E138,1)))</f>
        <v>Nein</v>
      </c>
      <c r="G34" s="388" t="str">
        <f>IF(E34="","",'5.3 Wetter-Klimabezogen'!E157)</f>
        <v>FEHLER</v>
      </c>
      <c r="H34" s="397" t="str">
        <f>IF(E34="","",'5.3 Wetter-Klimabezogen'!E158)</f>
        <v>FEHLER</v>
      </c>
      <c r="I34" s="403" t="str">
        <f>IF(E34="","",'5.3 Wetter-Klimabezogen'!E159)</f>
        <v>FEHLER</v>
      </c>
      <c r="J34" s="5"/>
      <c r="L34" s="353"/>
      <c r="M34" s="353"/>
      <c r="N34" s="353"/>
      <c r="O34" s="353"/>
      <c r="P34" s="353"/>
      <c r="Q34" s="353"/>
      <c r="R34" s="353"/>
      <c r="S34" s="353"/>
      <c r="T34" s="368"/>
    </row>
    <row r="35" spans="2:20" s="120" customFormat="1" ht="33" customHeight="1" x14ac:dyDescent="0.3">
      <c r="B35" s="5"/>
      <c r="C35" s="722"/>
      <c r="D35" s="173" t="s">
        <v>388</v>
      </c>
      <c r="E35" s="387" t="str">
        <f>IF(AND($F$12=$N$12,'5.3 Wetter-Klimabezogen'!E190="FEHLER"),"",'5.3 Wetter-Klimabezogen'!E190)</f>
        <v>FEHLER</v>
      </c>
      <c r="F35" s="388" t="str">
        <f>IF(E35="","",IF(ISBLANK('5.3 Wetter-Klimabezogen'!E175),"Nein",TEXT('5.3 Wetter-Klimabezogen'!E175,1)))</f>
        <v>Nein</v>
      </c>
      <c r="G35" s="388" t="str">
        <f>IF(E35="","",'5.3 Wetter-Klimabezogen'!E191)</f>
        <v>FEHLER</v>
      </c>
      <c r="H35" s="396" t="str">
        <f>IF(E35="","",'5.3 Wetter-Klimabezogen'!E192)</f>
        <v>FEHLER</v>
      </c>
      <c r="I35" s="403" t="str">
        <f>IF(E35="","",'5.3 Wetter-Klimabezogen'!E193)</f>
        <v>FEHLER</v>
      </c>
      <c r="J35" s="5"/>
      <c r="L35" s="353"/>
      <c r="M35" s="353"/>
      <c r="N35" s="353"/>
      <c r="O35" s="353"/>
      <c r="P35" s="353"/>
      <c r="Q35" s="353"/>
      <c r="R35" s="353"/>
      <c r="S35" s="353"/>
      <c r="T35" s="368"/>
    </row>
    <row r="36" spans="2:20" s="120" customFormat="1" ht="33" customHeight="1" x14ac:dyDescent="0.3">
      <c r="B36" s="5"/>
      <c r="C36" s="722"/>
      <c r="D36" s="26" t="s">
        <v>389</v>
      </c>
      <c r="E36" s="393" t="str">
        <f>IF(AND($F$12=$N$12,'5.3 Wetter-Klimabezogen'!E224="FEHLER"),"",'5.3 Wetter-Klimabezogen'!E224)</f>
        <v>FEHLER</v>
      </c>
      <c r="F36" s="394" t="str">
        <f>IF(E36="","",IF(ISBLANK('5.3 Wetter-Klimabezogen'!E209),"Nein",TEXT('5.3 Wetter-Klimabezogen'!E209,1)))</f>
        <v>Nein</v>
      </c>
      <c r="G36" s="394" t="str">
        <f>IF(E36="","",'5.3 Wetter-Klimabezogen'!E225)</f>
        <v>FEHLER</v>
      </c>
      <c r="H36" s="399" t="str">
        <f>IF(E36="","",'5.3 Wetter-Klimabezogen'!E226)</f>
        <v>FEHLER</v>
      </c>
      <c r="I36" s="407" t="str">
        <f>IF(E36="","",'5.3 Wetter-Klimabezogen'!E227)</f>
        <v>FEHLER</v>
      </c>
      <c r="J36" s="5"/>
      <c r="L36" s="353"/>
      <c r="M36" s="353"/>
      <c r="N36" s="353"/>
      <c r="O36" s="353"/>
      <c r="P36" s="353"/>
      <c r="Q36" s="353"/>
      <c r="R36" s="353"/>
      <c r="S36" s="353"/>
      <c r="T36" s="368"/>
    </row>
    <row r="37" spans="2:20" x14ac:dyDescent="0.3">
      <c r="B37" s="4"/>
      <c r="C37" s="4"/>
      <c r="D37" s="4"/>
      <c r="E37" s="4"/>
      <c r="F37" s="4"/>
      <c r="G37" s="4"/>
      <c r="H37" s="4"/>
      <c r="I37" s="6"/>
      <c r="J37" s="4"/>
      <c r="K37" s="120"/>
      <c r="L37" s="353"/>
      <c r="M37" s="353"/>
      <c r="N37" s="353"/>
      <c r="O37" s="353"/>
      <c r="P37" s="353"/>
      <c r="Q37" s="353"/>
      <c r="R37" s="353"/>
      <c r="S37" s="353"/>
      <c r="T37" s="354"/>
    </row>
    <row r="38" spans="2:20" x14ac:dyDescent="0.3">
      <c r="B38" s="4"/>
      <c r="C38" s="4"/>
      <c r="D38" s="4"/>
      <c r="E38" s="4"/>
      <c r="F38" s="4"/>
      <c r="G38" s="4"/>
      <c r="H38" s="4"/>
      <c r="I38" s="6"/>
      <c r="J38" s="4"/>
      <c r="K38" s="120"/>
      <c r="L38" s="353"/>
      <c r="M38" s="353"/>
      <c r="N38" s="353"/>
      <c r="O38" s="353"/>
      <c r="P38" s="353"/>
      <c r="Q38" s="353"/>
      <c r="R38" s="353"/>
      <c r="S38" s="353"/>
      <c r="T38" s="354"/>
    </row>
    <row r="39" spans="2:20" x14ac:dyDescent="0.3">
      <c r="B39" s="4"/>
      <c r="C39" s="4"/>
      <c r="D39" s="1" t="s">
        <v>133</v>
      </c>
      <c r="E39" s="4"/>
      <c r="F39" s="4"/>
      <c r="G39" s="4"/>
      <c r="H39" s="4"/>
      <c r="I39" s="25">
        <f>COUNTIF(I25:I36,"Detailanalyse notwendig")</f>
        <v>0</v>
      </c>
      <c r="J39" s="4"/>
      <c r="K39" s="120"/>
      <c r="L39" s="353"/>
      <c r="M39" s="353"/>
      <c r="N39" s="353"/>
      <c r="O39" s="353"/>
      <c r="P39" s="353"/>
      <c r="Q39" s="353"/>
      <c r="R39" s="353"/>
      <c r="S39" s="353"/>
      <c r="T39" s="354"/>
    </row>
    <row r="40" spans="2:20" x14ac:dyDescent="0.3">
      <c r="B40" s="4"/>
      <c r="C40" s="4"/>
      <c r="D40" s="461" t="s">
        <v>717</v>
      </c>
      <c r="E40" s="462"/>
      <c r="F40" s="462"/>
      <c r="G40" s="462"/>
      <c r="H40" s="462"/>
      <c r="I40" s="463"/>
      <c r="J40" s="4"/>
      <c r="K40" s="120"/>
      <c r="L40" s="353"/>
      <c r="M40" s="353"/>
      <c r="N40" s="353"/>
      <c r="O40" s="353"/>
      <c r="P40" s="353"/>
      <c r="Q40" s="353"/>
      <c r="R40" s="353"/>
      <c r="S40" s="353"/>
      <c r="T40" s="354"/>
    </row>
    <row r="41" spans="2:20" x14ac:dyDescent="0.3">
      <c r="B41" s="4"/>
      <c r="C41" s="4"/>
      <c r="D41" s="4"/>
      <c r="E41" s="4"/>
      <c r="F41" s="4"/>
      <c r="G41" s="4"/>
      <c r="H41" s="4"/>
      <c r="I41" s="1"/>
      <c r="J41" s="4"/>
      <c r="K41" s="120"/>
      <c r="L41" s="353"/>
      <c r="M41" s="353"/>
      <c r="N41" s="353"/>
      <c r="O41" s="353"/>
      <c r="P41" s="353"/>
      <c r="Q41" s="353"/>
      <c r="R41" s="353"/>
      <c r="S41" s="353"/>
      <c r="T41" s="354"/>
    </row>
    <row r="42" spans="2:20" ht="45" customHeight="1" x14ac:dyDescent="0.3">
      <c r="B42" s="4"/>
      <c r="C42" s="4"/>
      <c r="D42" s="528" t="s">
        <v>704</v>
      </c>
      <c r="E42" s="528"/>
      <c r="F42" s="528"/>
      <c r="G42" s="528"/>
      <c r="H42" s="528"/>
      <c r="I42" s="528"/>
      <c r="J42" s="4"/>
      <c r="K42" s="120"/>
      <c r="L42" s="353"/>
      <c r="M42" s="353"/>
      <c r="N42" s="353"/>
      <c r="O42" s="353"/>
      <c r="P42" s="353"/>
      <c r="Q42" s="353"/>
      <c r="R42" s="353"/>
      <c r="S42" s="353"/>
      <c r="T42" s="354"/>
    </row>
    <row r="43" spans="2:20" x14ac:dyDescent="0.3">
      <c r="B43" s="4"/>
      <c r="C43" s="4"/>
      <c r="D43" s="236"/>
      <c r="E43" s="4"/>
      <c r="F43" s="4"/>
      <c r="G43" s="4"/>
      <c r="H43" s="4"/>
      <c r="I43" s="236"/>
      <c r="J43" s="4"/>
      <c r="K43" s="120"/>
      <c r="L43" s="353"/>
      <c r="M43" s="353"/>
      <c r="N43" s="353"/>
      <c r="O43" s="353"/>
      <c r="P43" s="353"/>
      <c r="Q43" s="353"/>
      <c r="R43" s="353"/>
      <c r="S43" s="353"/>
      <c r="T43" s="354"/>
    </row>
    <row r="44" spans="2:20" x14ac:dyDescent="0.3">
      <c r="B44" s="4"/>
      <c r="C44" s="4"/>
      <c r="D44" s="1" t="s">
        <v>618</v>
      </c>
      <c r="E44" s="4"/>
      <c r="F44" s="4"/>
      <c r="G44" s="4"/>
      <c r="H44" s="4"/>
      <c r="I44" s="6"/>
      <c r="J44" s="4"/>
      <c r="K44" s="120"/>
      <c r="L44" s="353"/>
      <c r="M44" s="353"/>
      <c r="N44" s="353"/>
      <c r="O44" s="353"/>
      <c r="P44" s="353"/>
      <c r="Q44" s="353"/>
      <c r="R44" s="353"/>
      <c r="S44" s="353"/>
      <c r="T44" s="354"/>
    </row>
    <row r="45" spans="2:20" x14ac:dyDescent="0.3">
      <c r="B45" s="4"/>
      <c r="C45" s="4"/>
      <c r="D45" s="506"/>
      <c r="E45" s="506"/>
      <c r="F45" s="506"/>
      <c r="G45" s="506"/>
      <c r="H45" s="506"/>
      <c r="I45" s="506"/>
      <c r="J45" s="4"/>
      <c r="K45" s="120"/>
      <c r="L45" s="355"/>
      <c r="M45" s="355"/>
      <c r="N45" s="355"/>
      <c r="O45" s="354"/>
      <c r="P45" s="354"/>
      <c r="Q45" s="354"/>
      <c r="R45" s="354"/>
      <c r="S45" s="354"/>
      <c r="T45" s="354"/>
    </row>
    <row r="46" spans="2:20" x14ac:dyDescent="0.3">
      <c r="B46" s="4"/>
      <c r="C46" s="4"/>
      <c r="D46" s="506"/>
      <c r="E46" s="506"/>
      <c r="F46" s="506"/>
      <c r="G46" s="506"/>
      <c r="H46" s="506"/>
      <c r="I46" s="506"/>
      <c r="J46" s="4"/>
      <c r="L46" s="353"/>
      <c r="M46" s="353"/>
      <c r="N46" s="353"/>
      <c r="O46" s="354"/>
      <c r="P46" s="354"/>
      <c r="Q46" s="354"/>
      <c r="R46" s="354"/>
      <c r="S46" s="354"/>
      <c r="T46" s="354"/>
    </row>
    <row r="47" spans="2:20" x14ac:dyDescent="0.3">
      <c r="B47" s="4"/>
      <c r="C47" s="4"/>
      <c r="D47" s="506"/>
      <c r="E47" s="506"/>
      <c r="F47" s="506"/>
      <c r="G47" s="506"/>
      <c r="H47" s="506"/>
      <c r="I47" s="506"/>
      <c r="J47" s="4"/>
      <c r="L47" s="353"/>
      <c r="M47" s="353"/>
      <c r="N47" s="353"/>
      <c r="O47" s="354"/>
      <c r="P47" s="354"/>
      <c r="Q47" s="354"/>
      <c r="R47" s="354"/>
      <c r="S47" s="354"/>
      <c r="T47" s="354"/>
    </row>
    <row r="48" spans="2:20" x14ac:dyDescent="0.3">
      <c r="B48" s="4"/>
      <c r="C48" s="4"/>
      <c r="D48" s="506"/>
      <c r="E48" s="506"/>
      <c r="F48" s="506"/>
      <c r="G48" s="506"/>
      <c r="H48" s="506"/>
      <c r="I48" s="506"/>
      <c r="J48" s="4"/>
      <c r="L48" s="353"/>
      <c r="M48" s="353"/>
      <c r="N48" s="353"/>
      <c r="O48" s="354"/>
      <c r="P48" s="354"/>
      <c r="Q48" s="354"/>
      <c r="R48" s="354"/>
      <c r="S48" s="354"/>
      <c r="T48" s="354"/>
    </row>
    <row r="49" spans="2:20" x14ac:dyDescent="0.3">
      <c r="B49" s="4"/>
      <c r="C49" s="4"/>
      <c r="D49" s="504"/>
      <c r="E49" s="449"/>
      <c r="F49" s="449"/>
      <c r="G49" s="449"/>
      <c r="H49" s="449"/>
      <c r="I49" s="505"/>
      <c r="J49" s="4"/>
      <c r="L49" s="353"/>
      <c r="M49" s="353"/>
      <c r="N49" s="353"/>
      <c r="O49" s="354"/>
      <c r="P49" s="354"/>
      <c r="Q49" s="354"/>
      <c r="R49" s="354"/>
      <c r="S49" s="354"/>
      <c r="T49" s="354"/>
    </row>
    <row r="50" spans="2:20" x14ac:dyDescent="0.3">
      <c r="B50" s="4"/>
      <c r="C50" s="4"/>
      <c r="D50" s="452"/>
      <c r="E50" s="452"/>
      <c r="F50" s="452"/>
      <c r="G50" s="452"/>
      <c r="H50" s="452"/>
      <c r="I50" s="507"/>
      <c r="J50" s="4"/>
      <c r="L50" s="353"/>
      <c r="M50" s="353"/>
      <c r="N50" s="353"/>
      <c r="O50" s="354"/>
      <c r="P50" s="354"/>
      <c r="Q50" s="354"/>
      <c r="R50" s="354"/>
      <c r="S50" s="354"/>
      <c r="T50" s="354"/>
    </row>
    <row r="51" spans="2:20" x14ac:dyDescent="0.3">
      <c r="B51" s="4"/>
      <c r="C51" s="4"/>
      <c r="D51" s="4"/>
      <c r="E51" s="4"/>
      <c r="F51" s="4"/>
      <c r="G51" s="4"/>
      <c r="H51" s="4"/>
      <c r="I51" s="6"/>
      <c r="J51" s="4"/>
      <c r="L51" s="353"/>
      <c r="M51" s="353"/>
      <c r="N51" s="353"/>
      <c r="O51" s="354"/>
      <c r="P51" s="354"/>
      <c r="Q51" s="354"/>
      <c r="R51" s="354"/>
      <c r="S51" s="354"/>
      <c r="T51" s="354"/>
    </row>
    <row r="52" spans="2:20" x14ac:dyDescent="0.3">
      <c r="I52" s="167"/>
    </row>
    <row r="53" spans="2:20" x14ac:dyDescent="0.3">
      <c r="I53" s="167"/>
    </row>
    <row r="58" spans="2:20" x14ac:dyDescent="0.3">
      <c r="K58" s="120"/>
    </row>
    <row r="59" spans="2:20" x14ac:dyDescent="0.3">
      <c r="K59" s="120"/>
    </row>
    <row r="60" spans="2:20" x14ac:dyDescent="0.3">
      <c r="K60" s="120"/>
    </row>
    <row r="61" spans="2:20" x14ac:dyDescent="0.3">
      <c r="K61" s="120"/>
    </row>
    <row r="62" spans="2:20" x14ac:dyDescent="0.3">
      <c r="K62" s="120"/>
    </row>
    <row r="63" spans="2:20" x14ac:dyDescent="0.3">
      <c r="K63" s="120"/>
    </row>
    <row r="64" spans="2:20" x14ac:dyDescent="0.3">
      <c r="K64" s="120"/>
    </row>
    <row r="65" spans="11:11" x14ac:dyDescent="0.3">
      <c r="K65" s="120"/>
    </row>
    <row r="66" spans="11:11" x14ac:dyDescent="0.3">
      <c r="K66" s="120"/>
    </row>
    <row r="68" spans="11:11" x14ac:dyDescent="0.3">
      <c r="K68" s="120"/>
    </row>
    <row r="69" spans="11:11" x14ac:dyDescent="0.3">
      <c r="K69" s="120"/>
    </row>
    <row r="70" spans="11:11" x14ac:dyDescent="0.3">
      <c r="K70" s="120"/>
    </row>
    <row r="71" spans="11:11" x14ac:dyDescent="0.3">
      <c r="K71" s="120"/>
    </row>
    <row r="75" spans="11:11" x14ac:dyDescent="0.3">
      <c r="K75" s="120"/>
    </row>
    <row r="76" spans="11:11" x14ac:dyDescent="0.3">
      <c r="K76" s="120"/>
    </row>
    <row r="77" spans="11:11" x14ac:dyDescent="0.3">
      <c r="K77" s="120"/>
    </row>
    <row r="78" spans="11:11" x14ac:dyDescent="0.3">
      <c r="K78" s="120"/>
    </row>
    <row r="79" spans="11:11" x14ac:dyDescent="0.3">
      <c r="K79" s="120"/>
    </row>
    <row r="80" spans="11:11" x14ac:dyDescent="0.3">
      <c r="K80" s="120"/>
    </row>
    <row r="81" spans="11:11" x14ac:dyDescent="0.3">
      <c r="K81" s="120"/>
    </row>
    <row r="82" spans="11:11" x14ac:dyDescent="0.3">
      <c r="K82" s="120"/>
    </row>
    <row r="83" spans="11:11" x14ac:dyDescent="0.3">
      <c r="K83" s="120"/>
    </row>
    <row r="84" spans="11:11" x14ac:dyDescent="0.3">
      <c r="K84" s="120"/>
    </row>
    <row r="85" spans="11:11" x14ac:dyDescent="0.3">
      <c r="K85" s="120"/>
    </row>
    <row r="89" spans="11:11" x14ac:dyDescent="0.3">
      <c r="K89" s="120"/>
    </row>
    <row r="90" spans="11:11" x14ac:dyDescent="0.3">
      <c r="K90" s="121"/>
    </row>
    <row r="91" spans="11:11" x14ac:dyDescent="0.3">
      <c r="K91" s="121"/>
    </row>
    <row r="94" spans="11:11" x14ac:dyDescent="0.3">
      <c r="K94" s="120"/>
    </row>
    <row r="95" spans="11:11" x14ac:dyDescent="0.3">
      <c r="K95" s="120"/>
    </row>
    <row r="113" spans="11:11" x14ac:dyDescent="0.3">
      <c r="K113" s="120"/>
    </row>
    <row r="114" spans="11:11" x14ac:dyDescent="0.3">
      <c r="K114" s="120"/>
    </row>
    <row r="115" spans="11:11" x14ac:dyDescent="0.3">
      <c r="K115" s="120"/>
    </row>
    <row r="116" spans="11:11" x14ac:dyDescent="0.3">
      <c r="K116" s="120"/>
    </row>
    <row r="117" spans="11:11" x14ac:dyDescent="0.3">
      <c r="K117" s="120"/>
    </row>
    <row r="118" spans="11:11" x14ac:dyDescent="0.3">
      <c r="K118" s="120"/>
    </row>
    <row r="119" spans="11:11" x14ac:dyDescent="0.3">
      <c r="K119" s="120"/>
    </row>
    <row r="120" spans="11:11" x14ac:dyDescent="0.3">
      <c r="K120" s="120"/>
    </row>
    <row r="123" spans="11:11" x14ac:dyDescent="0.3">
      <c r="K123" s="120"/>
    </row>
    <row r="124" spans="11:11" x14ac:dyDescent="0.3">
      <c r="K124" s="120"/>
    </row>
    <row r="125" spans="11:11" x14ac:dyDescent="0.3">
      <c r="K125" s="120"/>
    </row>
    <row r="126" spans="11:11" x14ac:dyDescent="0.3">
      <c r="K126" s="120"/>
    </row>
    <row r="130" spans="11:11" x14ac:dyDescent="0.3">
      <c r="K130" s="120"/>
    </row>
    <row r="131" spans="11:11" x14ac:dyDescent="0.3">
      <c r="K131" s="120"/>
    </row>
    <row r="132" spans="11:11" x14ac:dyDescent="0.3">
      <c r="K132" s="120"/>
    </row>
    <row r="133" spans="11:11" x14ac:dyDescent="0.3">
      <c r="K133" s="120"/>
    </row>
    <row r="134" spans="11:11" x14ac:dyDescent="0.3">
      <c r="K134" s="120"/>
    </row>
    <row r="135" spans="11:11" x14ac:dyDescent="0.3">
      <c r="K135" s="120"/>
    </row>
    <row r="136" spans="11:11" x14ac:dyDescent="0.3">
      <c r="K136" s="120"/>
    </row>
    <row r="137" spans="11:11" x14ac:dyDescent="0.3">
      <c r="K137" s="120"/>
    </row>
    <row r="138" spans="11:11" x14ac:dyDescent="0.3">
      <c r="K138" s="120"/>
    </row>
    <row r="139" spans="11:11" x14ac:dyDescent="0.3">
      <c r="K139" s="120"/>
    </row>
    <row r="140" spans="11:11" x14ac:dyDescent="0.3">
      <c r="K140" s="120"/>
    </row>
    <row r="141" spans="11:11" x14ac:dyDescent="0.3">
      <c r="K141" s="120"/>
    </row>
    <row r="142" spans="11:11" x14ac:dyDescent="0.3">
      <c r="K142" s="120"/>
    </row>
    <row r="143" spans="11:11" x14ac:dyDescent="0.3">
      <c r="K143" s="120"/>
    </row>
    <row r="144" spans="11:11" x14ac:dyDescent="0.3">
      <c r="K144" s="120"/>
    </row>
    <row r="145" spans="11:11" x14ac:dyDescent="0.3">
      <c r="K145" s="120"/>
    </row>
    <row r="146" spans="11:11" x14ac:dyDescent="0.3">
      <c r="K146" s="120"/>
    </row>
    <row r="150" spans="11:11" x14ac:dyDescent="0.3">
      <c r="K150" s="120"/>
    </row>
    <row r="152" spans="11:11" x14ac:dyDescent="0.3">
      <c r="K152" s="120"/>
    </row>
    <row r="153" spans="11:11" x14ac:dyDescent="0.3">
      <c r="K153" s="120"/>
    </row>
    <row r="154" spans="11:11" x14ac:dyDescent="0.3">
      <c r="K154" s="120"/>
    </row>
    <row r="155" spans="11:11" x14ac:dyDescent="0.3">
      <c r="K155" s="120"/>
    </row>
  </sheetData>
  <sheetProtection algorithmName="SHA-512" hashValue="ajwKFsyPkfv9HdJkWkvXb/oUkB+DeBkPDopDO70pVYR2KFyVXZ74/Hj1aYJ4IRJABC0IiGSd9mbttuH+L/XYLQ==" saltValue="1MDdZxKZrYFaCVs+28t/hA==" spinCount="100000" sheet="1" selectLockedCells="1"/>
  <customSheetViews>
    <customSheetView guid="{B942BA88-CC1B-45E5-B422-5C319DA20C7E}" scale="70" showPageBreaks="1" showGridLines="0" fitToPage="1" printArea="1" view="pageBreakPreview" topLeftCell="A16">
      <selection activeCell="L18" sqref="L18:T37"/>
      <pageMargins left="0.70866141732283472" right="0.70866141732283472" top="0.78740157480314965" bottom="0.78740157480314965" header="0.31496062992125984" footer="0.31496062992125984"/>
      <pageSetup paperSize="9" scale="42" orientation="landscape" r:id="rId1"/>
    </customSheetView>
    <customSheetView guid="{27DF1E55-3C5C-4472-8EFF-775630CBF46E}" scale="70" showPageBreaks="1" showGridLines="0" fitToPage="1" printArea="1" view="pageBreakPreview" topLeftCell="A22">
      <selection activeCell="B2" sqref="B2:I51"/>
      <pageMargins left="0.70866141732283472" right="0.70866141732283472" top="0.78740157480314965" bottom="0.78740157480314965" header="0.31496062992125984" footer="0.31496062992125984"/>
      <pageSetup paperSize="9" scale="51" orientation="portrait" r:id="rId2"/>
    </customSheetView>
  </customSheetViews>
  <mergeCells count="12">
    <mergeCell ref="D42:I42"/>
    <mergeCell ref="C28:C30"/>
    <mergeCell ref="C25:C27"/>
    <mergeCell ref="C31:C36"/>
    <mergeCell ref="H23:I23"/>
    <mergeCell ref="E5:I5"/>
    <mergeCell ref="C20:I22"/>
    <mergeCell ref="F11:I11"/>
    <mergeCell ref="F12:I12"/>
    <mergeCell ref="C10:I10"/>
    <mergeCell ref="C16:F16"/>
    <mergeCell ref="H16:I16"/>
  </mergeCells>
  <conditionalFormatting sqref="E25:G36">
    <cfRule type="expression" dxfId="12" priority="5">
      <formula>E25="FEHLER"</formula>
    </cfRule>
  </conditionalFormatting>
  <conditionalFormatting sqref="H25:H36">
    <cfRule type="cellIs" dxfId="11" priority="23" operator="equal">
      <formula>"Niedrig"</formula>
    </cfRule>
    <cfRule type="cellIs" dxfId="10" priority="24" operator="equal">
      <formula>"Hoch"</formula>
    </cfRule>
    <cfRule type="cellIs" dxfId="9" priority="25" operator="equal">
      <formula>"Mittel"</formula>
    </cfRule>
  </conditionalFormatting>
  <conditionalFormatting sqref="I25:I36">
    <cfRule type="cellIs" dxfId="8" priority="6" operator="equal">
      <formula>"kein Handlungsbedarf"</formula>
    </cfRule>
    <cfRule type="cellIs" dxfId="7" priority="7" operator="equal">
      <formula>"Detailanalyse notwendig"</formula>
    </cfRule>
    <cfRule type="cellIs" dxfId="6" priority="8" operator="equal">
      <formula>"Eigenvorsorge empfohlen"</formula>
    </cfRule>
  </conditionalFormatting>
  <conditionalFormatting sqref="D40:I40">
    <cfRule type="expression" dxfId="5" priority="3">
      <formula>$I$39&gt;0</formula>
    </cfRule>
  </conditionalFormatting>
  <conditionalFormatting sqref="H16:I16">
    <cfRule type="expression" dxfId="4" priority="1">
      <formula>$H$16="Das Projekt ist nicht förderfähig"</formula>
    </cfRule>
    <cfRule type="expression" dxfId="3" priority="2">
      <formula>$H$16="Das Projekt ist förderfähig"</formula>
    </cfRule>
  </conditionalFormatting>
  <pageMargins left="0.70866141732283472" right="0.70866141732283472" top="0.78740157480314965" bottom="0.78740157480314965" header="0.31496062992125984" footer="0.31496062992125984"/>
  <pageSetup paperSize="9" scale="64"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71"/>
    <pageSetUpPr fitToPage="1"/>
  </sheetPr>
  <dimension ref="A1:K137"/>
  <sheetViews>
    <sheetView showGridLines="0" zoomScale="85" zoomScaleNormal="85" zoomScaleSheetLayoutView="70" zoomScalePageLayoutView="40" workbookViewId="0">
      <selection activeCell="F16" sqref="F16"/>
    </sheetView>
  </sheetViews>
  <sheetFormatPr baseColWidth="10" defaultColWidth="10.85546875" defaultRowHeight="16.5" x14ac:dyDescent="0.3"/>
  <cols>
    <col min="1" max="1" width="3.140625" style="114" customWidth="1"/>
    <col min="2" max="2" width="3.140625" style="119" customWidth="1"/>
    <col min="3" max="3" width="10.140625" style="119" customWidth="1"/>
    <col min="4" max="5" width="25.7109375" style="119" bestFit="1" customWidth="1"/>
    <col min="6" max="6" width="11.7109375" style="119" customWidth="1"/>
    <col min="7" max="7" width="70.85546875" style="119" customWidth="1"/>
    <col min="8" max="9" width="14.7109375" style="119" customWidth="1"/>
    <col min="10" max="10" width="31.28515625" style="119" customWidth="1"/>
    <col min="11" max="11" width="3.140625" style="119" customWidth="1"/>
    <col min="12" max="16384" width="10.85546875" style="119"/>
  </cols>
  <sheetData>
    <row r="1" spans="1:11" s="114" customFormat="1" x14ac:dyDescent="0.3"/>
    <row r="2" spans="1:11" s="114" customFormat="1" x14ac:dyDescent="0.3">
      <c r="B2" s="353"/>
      <c r="C2" s="353"/>
      <c r="D2" s="353"/>
      <c r="E2" s="353"/>
      <c r="F2" s="353"/>
      <c r="G2" s="353"/>
      <c r="H2" s="353"/>
      <c r="I2" s="353"/>
      <c r="J2" s="353"/>
      <c r="K2" s="353"/>
    </row>
    <row r="3" spans="1:11" s="114" customFormat="1" ht="21.95" customHeight="1" x14ac:dyDescent="0.4">
      <c r="B3" s="353"/>
      <c r="C3" s="118" t="s">
        <v>20</v>
      </c>
      <c r="D3" s="1"/>
      <c r="E3" s="1"/>
      <c r="F3" s="1"/>
      <c r="G3" s="1"/>
      <c r="H3" s="1"/>
      <c r="I3" s="1"/>
      <c r="J3" s="1"/>
      <c r="K3" s="353"/>
    </row>
    <row r="4" spans="1:11" ht="18.75" customHeight="1" x14ac:dyDescent="0.3">
      <c r="B4" s="353"/>
      <c r="C4" s="354"/>
      <c r="D4" s="354"/>
      <c r="E4" s="354"/>
      <c r="F4" s="354"/>
      <c r="G4" s="354"/>
      <c r="H4" s="354"/>
      <c r="I4" s="354"/>
      <c r="J4" s="354"/>
      <c r="K4" s="354"/>
    </row>
    <row r="5" spans="1:11" ht="18.75" customHeight="1" x14ac:dyDescent="0.3">
      <c r="A5" s="119"/>
      <c r="B5" s="354"/>
      <c r="C5" s="357" t="s">
        <v>87</v>
      </c>
      <c r="D5" s="358"/>
      <c r="E5" s="358"/>
      <c r="F5" s="715" t="str">
        <f>IF('3 Vorhaben'!H5&lt;&gt;"",'3 Vorhaben'!H5,"")</f>
        <v/>
      </c>
      <c r="G5" s="715"/>
      <c r="H5" s="715"/>
      <c r="I5" s="715"/>
      <c r="J5" s="715"/>
      <c r="K5" s="354"/>
    </row>
    <row r="6" spans="1:11" ht="18.75" customHeight="1" x14ac:dyDescent="0.3">
      <c r="A6" s="119"/>
      <c r="B6" s="354"/>
      <c r="C6" s="357" t="s">
        <v>132</v>
      </c>
      <c r="D6" s="358"/>
      <c r="E6" s="358"/>
      <c r="F6" s="359" t="str">
        <f>IF('3 Vorhaben'!H6&lt;&gt;"",'3 Vorhaben'!H6,"")</f>
        <v/>
      </c>
      <c r="G6" s="359"/>
      <c r="H6" s="360"/>
      <c r="I6" s="360"/>
      <c r="J6" s="360"/>
      <c r="K6" s="354"/>
    </row>
    <row r="7" spans="1:11" ht="18.75" customHeight="1" x14ac:dyDescent="0.3">
      <c r="B7" s="353"/>
      <c r="C7" s="357" t="s">
        <v>120</v>
      </c>
      <c r="D7" s="358"/>
      <c r="E7" s="358"/>
      <c r="F7" s="361" t="str">
        <f>IF('3 Vorhaben'!H19&lt;&gt;"",'3 Vorhaben'!H19,"")</f>
        <v/>
      </c>
      <c r="G7" s="361"/>
      <c r="H7" s="360"/>
      <c r="I7" s="360"/>
      <c r="J7" s="360"/>
      <c r="K7" s="354"/>
    </row>
    <row r="8" spans="1:11" ht="18.75" customHeight="1" x14ac:dyDescent="0.3">
      <c r="B8" s="353"/>
      <c r="C8" s="353"/>
      <c r="D8" s="353"/>
      <c r="E8" s="353"/>
      <c r="F8" s="354"/>
      <c r="G8" s="354"/>
      <c r="H8" s="354"/>
      <c r="I8" s="354"/>
      <c r="J8" s="354"/>
      <c r="K8" s="354"/>
    </row>
    <row r="9" spans="1:11" x14ac:dyDescent="0.3">
      <c r="B9" s="353"/>
      <c r="C9" s="353"/>
      <c r="D9" s="353"/>
      <c r="E9" s="353"/>
      <c r="F9" s="354"/>
      <c r="G9" s="354"/>
      <c r="H9" s="354"/>
      <c r="I9" s="354"/>
      <c r="J9" s="354"/>
      <c r="K9" s="354"/>
    </row>
    <row r="10" spans="1:11" ht="10.5" customHeight="1" x14ac:dyDescent="0.3">
      <c r="B10" s="353"/>
      <c r="C10" s="353"/>
      <c r="D10" s="353"/>
      <c r="E10" s="353"/>
      <c r="F10" s="354"/>
      <c r="G10" s="354"/>
      <c r="H10" s="354"/>
      <c r="I10" s="354"/>
      <c r="J10" s="354"/>
      <c r="K10" s="354"/>
    </row>
    <row r="11" spans="1:11" ht="18.75" customHeight="1" x14ac:dyDescent="0.3">
      <c r="B11" s="353"/>
      <c r="C11" s="730" t="s">
        <v>705</v>
      </c>
      <c r="D11" s="730"/>
      <c r="E11" s="730"/>
      <c r="F11" s="730"/>
      <c r="G11" s="730"/>
      <c r="H11" s="730"/>
      <c r="I11" s="730"/>
      <c r="J11" s="730"/>
      <c r="K11" s="354"/>
    </row>
    <row r="12" spans="1:11" x14ac:dyDescent="0.3">
      <c r="B12" s="353"/>
      <c r="C12" s="730"/>
      <c r="D12" s="730"/>
      <c r="E12" s="730"/>
      <c r="F12" s="730"/>
      <c r="G12" s="730"/>
      <c r="H12" s="730"/>
      <c r="I12" s="730"/>
      <c r="J12" s="730"/>
      <c r="K12" s="354"/>
    </row>
    <row r="13" spans="1:11" x14ac:dyDescent="0.3">
      <c r="B13" s="353"/>
      <c r="C13" s="353"/>
      <c r="D13" s="353"/>
      <c r="E13" s="353"/>
      <c r="F13" s="354"/>
      <c r="G13" s="354"/>
      <c r="H13" s="354"/>
      <c r="I13" s="354"/>
      <c r="J13" s="354"/>
      <c r="K13" s="354"/>
    </row>
    <row r="14" spans="1:11" ht="25.5" customHeight="1" x14ac:dyDescent="0.3">
      <c r="A14" s="119"/>
      <c r="B14" s="354"/>
      <c r="C14" s="367"/>
      <c r="D14" s="367"/>
      <c r="E14" s="367"/>
      <c r="F14" s="731" t="s">
        <v>680</v>
      </c>
      <c r="G14" s="732"/>
      <c r="H14" s="732"/>
      <c r="I14" s="733"/>
      <c r="J14" s="734" t="s">
        <v>703</v>
      </c>
      <c r="K14" s="456"/>
    </row>
    <row r="15" spans="1:11" ht="62.1" customHeight="1" thickBot="1" x14ac:dyDescent="0.35">
      <c r="B15" s="353"/>
      <c r="C15" s="736" t="s">
        <v>706</v>
      </c>
      <c r="D15" s="736"/>
      <c r="E15" s="737"/>
      <c r="F15" s="369" t="s">
        <v>681</v>
      </c>
      <c r="G15" s="370" t="s">
        <v>684</v>
      </c>
      <c r="H15" s="369" t="s">
        <v>682</v>
      </c>
      <c r="I15" s="370" t="s">
        <v>683</v>
      </c>
      <c r="J15" s="735"/>
      <c r="K15" s="456"/>
    </row>
    <row r="16" spans="1:11" s="120" customFormat="1" ht="33" customHeight="1" x14ac:dyDescent="0.3">
      <c r="A16" s="114"/>
      <c r="B16" s="353"/>
      <c r="C16" s="724" t="s">
        <v>65</v>
      </c>
      <c r="D16" s="379" t="s">
        <v>47</v>
      </c>
      <c r="E16" s="380" t="str">
        <f>'6 Ergebnis'!I25</f>
        <v>FEHLER</v>
      </c>
      <c r="F16" s="419"/>
      <c r="G16" s="420"/>
      <c r="H16" s="421"/>
      <c r="I16" s="422"/>
      <c r="J16" s="423"/>
      <c r="K16" s="457"/>
    </row>
    <row r="17" spans="1:11" s="120" customFormat="1" ht="33" customHeight="1" x14ac:dyDescent="0.3">
      <c r="A17" s="114"/>
      <c r="B17" s="353"/>
      <c r="C17" s="725"/>
      <c r="D17" s="376" t="s">
        <v>95</v>
      </c>
      <c r="E17" s="381" t="str">
        <f>'6 Ergebnis'!I26</f>
        <v>FEHLER</v>
      </c>
      <c r="F17" s="424"/>
      <c r="G17" s="425"/>
      <c r="H17" s="426"/>
      <c r="I17" s="427"/>
      <c r="J17" s="428"/>
      <c r="K17" s="457"/>
    </row>
    <row r="18" spans="1:11" s="120" customFormat="1" ht="33" customHeight="1" thickBot="1" x14ac:dyDescent="0.3">
      <c r="B18" s="355"/>
      <c r="C18" s="723"/>
      <c r="D18" s="371" t="s">
        <v>48</v>
      </c>
      <c r="E18" s="382" t="str">
        <f>'6 Ergebnis'!I27</f>
        <v>FEHLER</v>
      </c>
      <c r="F18" s="429"/>
      <c r="G18" s="428"/>
      <c r="H18" s="430"/>
      <c r="I18" s="431"/>
      <c r="J18" s="432"/>
      <c r="K18" s="457"/>
    </row>
    <row r="19" spans="1:11" s="120" customFormat="1" ht="33" customHeight="1" x14ac:dyDescent="0.25">
      <c r="B19" s="355"/>
      <c r="C19" s="721" t="s">
        <v>64</v>
      </c>
      <c r="D19" s="373" t="s">
        <v>112</v>
      </c>
      <c r="E19" s="380" t="str">
        <f>'6 Ergebnis'!I28</f>
        <v>FEHLER</v>
      </c>
      <c r="F19" s="433"/>
      <c r="G19" s="420"/>
      <c r="H19" s="434"/>
      <c r="I19" s="435"/>
      <c r="J19" s="436"/>
      <c r="K19" s="457"/>
    </row>
    <row r="20" spans="1:11" s="120" customFormat="1" ht="33" customHeight="1" x14ac:dyDescent="0.25">
      <c r="B20" s="355"/>
      <c r="C20" s="722"/>
      <c r="D20" s="378" t="s">
        <v>436</v>
      </c>
      <c r="E20" s="381" t="str">
        <f>'6 Ergebnis'!I29</f>
        <v>FEHLER</v>
      </c>
      <c r="F20" s="437"/>
      <c r="G20" s="425"/>
      <c r="H20" s="438"/>
      <c r="I20" s="439"/>
      <c r="J20" s="424"/>
      <c r="K20" s="453"/>
    </row>
    <row r="21" spans="1:11" s="120" customFormat="1" ht="33" customHeight="1" thickBot="1" x14ac:dyDescent="0.3">
      <c r="B21" s="355"/>
      <c r="C21" s="723"/>
      <c r="D21" s="377" t="s">
        <v>109</v>
      </c>
      <c r="E21" s="382" t="str">
        <f>'6 Ergebnis'!I30</f>
        <v>FEHLER</v>
      </c>
      <c r="F21" s="432"/>
      <c r="G21" s="440"/>
      <c r="H21" s="441"/>
      <c r="I21" s="431"/>
      <c r="J21" s="419"/>
      <c r="K21" s="457"/>
    </row>
    <row r="22" spans="1:11" s="120" customFormat="1" ht="33" customHeight="1" x14ac:dyDescent="0.25">
      <c r="B22" s="355"/>
      <c r="C22" s="726" t="s">
        <v>94</v>
      </c>
      <c r="D22" s="373" t="s">
        <v>49</v>
      </c>
      <c r="E22" s="380" t="str">
        <f>'6 Ergebnis'!I31</f>
        <v>FEHLER</v>
      </c>
      <c r="F22" s="436"/>
      <c r="G22" s="420"/>
      <c r="H22" s="442"/>
      <c r="I22" s="422"/>
      <c r="J22" s="436"/>
      <c r="K22" s="457"/>
    </row>
    <row r="23" spans="1:11" s="120" customFormat="1" ht="33" customHeight="1" x14ac:dyDescent="0.25">
      <c r="B23" s="355"/>
      <c r="C23" s="722"/>
      <c r="D23" s="383" t="s">
        <v>50</v>
      </c>
      <c r="E23" s="372" t="str">
        <f>'6 Ergebnis'!I32</f>
        <v>FEHLER</v>
      </c>
      <c r="F23" s="443"/>
      <c r="G23" s="444"/>
      <c r="H23" s="426"/>
      <c r="I23" s="427"/>
      <c r="J23" s="424"/>
      <c r="K23" s="453"/>
    </row>
    <row r="24" spans="1:11" s="120" customFormat="1" ht="33" customHeight="1" x14ac:dyDescent="0.25">
      <c r="B24" s="355"/>
      <c r="C24" s="722"/>
      <c r="D24" s="383" t="s">
        <v>67</v>
      </c>
      <c r="E24" s="375" t="str">
        <f>'6 Ergebnis'!I33</f>
        <v>FEHLER</v>
      </c>
      <c r="F24" s="424"/>
      <c r="G24" s="425"/>
      <c r="H24" s="426"/>
      <c r="I24" s="427"/>
      <c r="J24" s="424"/>
      <c r="K24" s="457"/>
    </row>
    <row r="25" spans="1:11" s="120" customFormat="1" ht="33" customHeight="1" x14ac:dyDescent="0.25">
      <c r="B25" s="355"/>
      <c r="C25" s="722"/>
      <c r="D25" s="383" t="s">
        <v>51</v>
      </c>
      <c r="E25" s="374" t="str">
        <f>'6 Ergebnis'!I34</f>
        <v>FEHLER</v>
      </c>
      <c r="F25" s="419"/>
      <c r="G25" s="425"/>
      <c r="H25" s="426"/>
      <c r="I25" s="427"/>
      <c r="J25" s="428"/>
      <c r="K25" s="457"/>
    </row>
    <row r="26" spans="1:11" s="120" customFormat="1" ht="33" customHeight="1" x14ac:dyDescent="0.25">
      <c r="B26" s="355"/>
      <c r="C26" s="722"/>
      <c r="D26" s="376" t="s">
        <v>388</v>
      </c>
      <c r="E26" s="381" t="str">
        <f>'6 Ergebnis'!I35</f>
        <v>FEHLER</v>
      </c>
      <c r="F26" s="445"/>
      <c r="G26" s="425"/>
      <c r="H26" s="442"/>
      <c r="I26" s="427"/>
      <c r="J26" s="445"/>
      <c r="K26" s="457"/>
    </row>
    <row r="27" spans="1:11" s="120" customFormat="1" ht="33" customHeight="1" x14ac:dyDescent="0.25">
      <c r="B27" s="355"/>
      <c r="C27" s="722"/>
      <c r="D27" s="375" t="s">
        <v>389</v>
      </c>
      <c r="E27" s="384" t="str">
        <f>'6 Ergebnis'!I36</f>
        <v>FEHLER</v>
      </c>
      <c r="F27" s="445"/>
      <c r="G27" s="446"/>
      <c r="H27" s="447"/>
      <c r="I27" s="448"/>
      <c r="J27" s="445"/>
      <c r="K27" s="457"/>
    </row>
    <row r="28" spans="1:11" ht="45" customHeight="1" x14ac:dyDescent="0.3">
      <c r="A28" s="120"/>
      <c r="B28" s="355"/>
      <c r="C28" s="449"/>
      <c r="D28" s="449"/>
      <c r="E28" s="450"/>
      <c r="F28" s="451"/>
      <c r="G28" s="452"/>
      <c r="H28" s="452"/>
      <c r="I28" s="452"/>
      <c r="J28" s="449"/>
      <c r="K28" s="449"/>
    </row>
    <row r="29" spans="1:11" ht="27" customHeight="1" x14ac:dyDescent="0.3">
      <c r="A29" s="120"/>
      <c r="B29" s="355"/>
      <c r="C29" s="729"/>
      <c r="D29" s="729"/>
      <c r="E29" s="450"/>
      <c r="F29" s="450"/>
      <c r="G29" s="449"/>
      <c r="H29" s="449"/>
      <c r="I29" s="728"/>
      <c r="J29" s="728"/>
      <c r="K29" s="449"/>
    </row>
    <row r="30" spans="1:11" x14ac:dyDescent="0.3">
      <c r="A30" s="120"/>
      <c r="B30" s="355"/>
      <c r="C30" s="729"/>
      <c r="D30" s="729"/>
      <c r="E30" s="450"/>
      <c r="F30" s="450"/>
      <c r="G30" s="449"/>
      <c r="H30" s="449"/>
      <c r="I30" s="728"/>
      <c r="J30" s="728"/>
      <c r="K30" s="449"/>
    </row>
    <row r="31" spans="1:11" x14ac:dyDescent="0.3">
      <c r="A31" s="120"/>
      <c r="B31" s="355"/>
      <c r="C31" s="504"/>
      <c r="D31" s="449"/>
      <c r="E31" s="449"/>
      <c r="F31" s="449"/>
      <c r="G31" s="449"/>
      <c r="H31" s="449"/>
      <c r="I31" s="449"/>
      <c r="J31" s="505"/>
      <c r="K31" s="454"/>
    </row>
    <row r="32" spans="1:11" x14ac:dyDescent="0.3">
      <c r="A32" s="120"/>
      <c r="B32" s="355"/>
      <c r="C32" s="453"/>
      <c r="D32" s="453"/>
      <c r="E32" s="453"/>
      <c r="F32" s="454"/>
      <c r="G32" s="454"/>
      <c r="H32" s="454"/>
      <c r="I32" s="454"/>
      <c r="J32" s="454"/>
      <c r="K32" s="454"/>
    </row>
    <row r="33" spans="1:11" x14ac:dyDescent="0.3">
      <c r="B33" s="353"/>
      <c r="C33" s="353"/>
      <c r="D33" s="353"/>
      <c r="E33" s="455"/>
      <c r="F33" s="454"/>
      <c r="G33" s="454"/>
      <c r="H33" s="454"/>
      <c r="I33" s="354"/>
      <c r="J33" s="354"/>
      <c r="K33" s="454"/>
    </row>
    <row r="40" spans="1:11" x14ac:dyDescent="0.3">
      <c r="A40" s="120"/>
    </row>
    <row r="41" spans="1:11" x14ac:dyDescent="0.3">
      <c r="A41" s="120"/>
    </row>
    <row r="42" spans="1:11" x14ac:dyDescent="0.3">
      <c r="A42" s="120"/>
    </row>
    <row r="43" spans="1:11" x14ac:dyDescent="0.3">
      <c r="A43" s="120"/>
    </row>
    <row r="44" spans="1:11" x14ac:dyDescent="0.3">
      <c r="A44" s="120"/>
    </row>
    <row r="45" spans="1:11" x14ac:dyDescent="0.3">
      <c r="A45" s="120"/>
    </row>
    <row r="46" spans="1:11" x14ac:dyDescent="0.3">
      <c r="A46" s="120"/>
    </row>
    <row r="47" spans="1:11" x14ac:dyDescent="0.3">
      <c r="A47" s="120"/>
    </row>
    <row r="48" spans="1:11" x14ac:dyDescent="0.3">
      <c r="A48" s="120"/>
    </row>
    <row r="50" spans="1:1" x14ac:dyDescent="0.3">
      <c r="A50" s="120"/>
    </row>
    <row r="51" spans="1:1" x14ac:dyDescent="0.3">
      <c r="A51" s="120"/>
    </row>
    <row r="52" spans="1:1" x14ac:dyDescent="0.3">
      <c r="A52" s="120"/>
    </row>
    <row r="53" spans="1:1" x14ac:dyDescent="0.3">
      <c r="A53" s="120"/>
    </row>
    <row r="57" spans="1:1" x14ac:dyDescent="0.3">
      <c r="A57" s="120"/>
    </row>
    <row r="58" spans="1:1" x14ac:dyDescent="0.3">
      <c r="A58" s="120"/>
    </row>
    <row r="59" spans="1:1" x14ac:dyDescent="0.3">
      <c r="A59" s="120"/>
    </row>
    <row r="60" spans="1:1" x14ac:dyDescent="0.3">
      <c r="A60" s="120"/>
    </row>
    <row r="61" spans="1:1" x14ac:dyDescent="0.3">
      <c r="A61" s="120"/>
    </row>
    <row r="62" spans="1:1" x14ac:dyDescent="0.3">
      <c r="A62" s="120"/>
    </row>
    <row r="63" spans="1:1" x14ac:dyDescent="0.3">
      <c r="A63" s="120"/>
    </row>
    <row r="64" spans="1:1" x14ac:dyDescent="0.3">
      <c r="A64" s="120"/>
    </row>
    <row r="65" spans="1:1" x14ac:dyDescent="0.3">
      <c r="A65" s="120"/>
    </row>
    <row r="66" spans="1:1" x14ac:dyDescent="0.3">
      <c r="A66" s="120"/>
    </row>
    <row r="67" spans="1:1" x14ac:dyDescent="0.3">
      <c r="A67" s="120"/>
    </row>
    <row r="71" spans="1:1" x14ac:dyDescent="0.3">
      <c r="A71" s="120"/>
    </row>
    <row r="72" spans="1:1" x14ac:dyDescent="0.3">
      <c r="A72" s="121"/>
    </row>
    <row r="73" spans="1:1" x14ac:dyDescent="0.3">
      <c r="A73" s="121"/>
    </row>
    <row r="76" spans="1:1" x14ac:dyDescent="0.3">
      <c r="A76" s="120"/>
    </row>
    <row r="77" spans="1:1" x14ac:dyDescent="0.3">
      <c r="A77" s="120"/>
    </row>
    <row r="95" spans="1:1" x14ac:dyDescent="0.3">
      <c r="A95" s="120"/>
    </row>
    <row r="96" spans="1:1" x14ac:dyDescent="0.3">
      <c r="A96" s="120"/>
    </row>
    <row r="97" spans="1:1" x14ac:dyDescent="0.3">
      <c r="A97" s="120"/>
    </row>
    <row r="98" spans="1:1" x14ac:dyDescent="0.3">
      <c r="A98" s="120"/>
    </row>
    <row r="99" spans="1:1" x14ac:dyDescent="0.3">
      <c r="A99" s="120"/>
    </row>
    <row r="100" spans="1:1" x14ac:dyDescent="0.3">
      <c r="A100" s="120"/>
    </row>
    <row r="101" spans="1:1" x14ac:dyDescent="0.3">
      <c r="A101" s="120"/>
    </row>
    <row r="102" spans="1:1" x14ac:dyDescent="0.3">
      <c r="A102" s="120"/>
    </row>
    <row r="105" spans="1:1" x14ac:dyDescent="0.3">
      <c r="A105" s="120"/>
    </row>
    <row r="106" spans="1:1" x14ac:dyDescent="0.3">
      <c r="A106" s="120"/>
    </row>
    <row r="107" spans="1:1" x14ac:dyDescent="0.3">
      <c r="A107" s="120"/>
    </row>
    <row r="108" spans="1:1" x14ac:dyDescent="0.3">
      <c r="A108" s="120"/>
    </row>
    <row r="112" spans="1:1" x14ac:dyDescent="0.3">
      <c r="A112" s="120"/>
    </row>
    <row r="113" spans="1:1" x14ac:dyDescent="0.3">
      <c r="A113" s="120"/>
    </row>
    <row r="114" spans="1:1" x14ac:dyDescent="0.3">
      <c r="A114" s="120"/>
    </row>
    <row r="115" spans="1:1" x14ac:dyDescent="0.3">
      <c r="A115" s="120"/>
    </row>
    <row r="116" spans="1:1" x14ac:dyDescent="0.3">
      <c r="A116" s="120"/>
    </row>
    <row r="117" spans="1:1" x14ac:dyDescent="0.3">
      <c r="A117" s="120"/>
    </row>
    <row r="118" spans="1:1" x14ac:dyDescent="0.3">
      <c r="A118" s="120"/>
    </row>
    <row r="119" spans="1:1" x14ac:dyDescent="0.3">
      <c r="A119" s="120"/>
    </row>
    <row r="120" spans="1:1" x14ac:dyDescent="0.3">
      <c r="A120" s="120"/>
    </row>
    <row r="121" spans="1:1" x14ac:dyDescent="0.3">
      <c r="A121" s="120"/>
    </row>
    <row r="122" spans="1:1" x14ac:dyDescent="0.3">
      <c r="A122" s="120"/>
    </row>
    <row r="123" spans="1:1" x14ac:dyDescent="0.3">
      <c r="A123" s="120"/>
    </row>
    <row r="124" spans="1:1" x14ac:dyDescent="0.3">
      <c r="A124" s="120"/>
    </row>
    <row r="125" spans="1:1" x14ac:dyDescent="0.3">
      <c r="A125" s="120"/>
    </row>
    <row r="126" spans="1:1" x14ac:dyDescent="0.3">
      <c r="A126" s="120"/>
    </row>
    <row r="127" spans="1:1" x14ac:dyDescent="0.3">
      <c r="A127" s="120"/>
    </row>
    <row r="128" spans="1:1" x14ac:dyDescent="0.3">
      <c r="A128" s="120"/>
    </row>
    <row r="132" spans="1:1" x14ac:dyDescent="0.3">
      <c r="A132" s="120"/>
    </row>
    <row r="134" spans="1:1" x14ac:dyDescent="0.3">
      <c r="A134" s="120"/>
    </row>
    <row r="135" spans="1:1" x14ac:dyDescent="0.3">
      <c r="A135" s="120"/>
    </row>
    <row r="136" spans="1:1" x14ac:dyDescent="0.3">
      <c r="A136" s="120"/>
    </row>
    <row r="137" spans="1:1" x14ac:dyDescent="0.3">
      <c r="A137" s="120"/>
    </row>
  </sheetData>
  <sheetProtection algorithmName="SHA-512" hashValue="uX/fqX4r1M/yyYuqPMpIde6bxkS0sf1OxW3x5qqV4P/qlNc54crS8vO83yGJ0gBjFnKJjIJUe8qiXAgcdYWXKw==" saltValue="tuFCEii+Tyum0HYfteuzzQ==" spinCount="100000" sheet="1" selectLockedCells="1"/>
  <mergeCells count="10">
    <mergeCell ref="I29:J30"/>
    <mergeCell ref="C29:D30"/>
    <mergeCell ref="F5:J5"/>
    <mergeCell ref="C19:C21"/>
    <mergeCell ref="C22:C27"/>
    <mergeCell ref="C11:J12"/>
    <mergeCell ref="F14:I14"/>
    <mergeCell ref="J14:J15"/>
    <mergeCell ref="C16:C18"/>
    <mergeCell ref="C15:E15"/>
  </mergeCells>
  <dataValidations count="2">
    <dataValidation type="list" allowBlank="1" showInputMessage="1" showErrorMessage="1" sqref="J16:J27">
      <formula1>"Das Projekt ist förderfähig,Das Projekt ist nicht förderfähig"</formula1>
    </dataValidation>
    <dataValidation type="list" allowBlank="1" showInputMessage="1" showErrorMessage="1" sqref="H16:H27 I16:I27">
      <formula1>"ja,nein"</formula1>
    </dataValidation>
  </dataValidations>
  <pageMargins left="0.70866141732283472" right="0.70866141732283472" top="0.78740157480314965" bottom="0.78740157480314965" header="0.31496062992125984" footer="0.31496062992125984"/>
  <pageSetup paperSize="9" scale="58"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B8CD77E0-D32C-4296-A6DD-6F9EA8C5D563}">
            <xm:f>'6 Ergebnis'!$I25="Kein Handlungsbedarf"</xm:f>
            <x14:dxf>
              <fill>
                <patternFill>
                  <bgColor theme="9" tint="0.39994506668294322"/>
                </patternFill>
              </fill>
            </x14:dxf>
          </x14:cfRule>
          <x14:cfRule type="expression" priority="6" id="{C3DF3CC3-09BF-458E-AA20-B2B913FD3825}">
            <xm:f>'6 Ergebnis'!$I25="Detailanalyse notwendig"</xm:f>
            <x14:dxf>
              <font>
                <color theme="0"/>
              </font>
              <fill>
                <patternFill>
                  <bgColor rgb="FFE57171"/>
                </patternFill>
              </fill>
            </x14:dxf>
          </x14:cfRule>
          <x14:cfRule type="expression" priority="7" id="{838E0CE0-F8E2-4AEF-9085-56B365D58E2F}">
            <xm:f>'6 Ergebnis'!$I25="Eigenvorsorge empfohlen"</xm:f>
            <x14:dxf>
              <fill>
                <patternFill>
                  <bgColor theme="7" tint="0.59996337778862885"/>
                </patternFill>
              </fill>
            </x14:dxf>
          </x14:cfRule>
          <xm:sqref>D16:E27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PE42"/>
  <sheetViews>
    <sheetView showGridLines="0" zoomScale="85" zoomScaleNormal="85" workbookViewId="0">
      <selection activeCell="F11" sqref="F11:O11"/>
    </sheetView>
  </sheetViews>
  <sheetFormatPr baseColWidth="10" defaultColWidth="10.85546875" defaultRowHeight="16.5" x14ac:dyDescent="0.3"/>
  <cols>
    <col min="1" max="1" width="3.140625" style="114" customWidth="1"/>
    <col min="2" max="2" width="3.28515625" style="114" customWidth="1"/>
    <col min="3" max="3" width="4.28515625" style="114" customWidth="1"/>
    <col min="4" max="4" width="50.7109375" style="114" customWidth="1"/>
    <col min="5" max="5" width="20.7109375" style="114" customWidth="1"/>
    <col min="6" max="7" width="10.85546875" style="114"/>
    <col min="8" max="8" width="10.85546875" style="114" customWidth="1"/>
    <col min="9" max="9" width="10.85546875" style="115" customWidth="1"/>
    <col min="10" max="15" width="10.85546875" style="114"/>
    <col min="16" max="16" width="3.28515625" style="114" customWidth="1"/>
    <col min="17" max="17" width="3.140625" style="114" customWidth="1"/>
    <col min="18" max="18" width="3.140625" style="114" hidden="1" customWidth="1"/>
    <col min="19" max="19" width="23.140625" style="116" hidden="1" customWidth="1"/>
    <col min="20" max="20" width="10.85546875" style="116" hidden="1" customWidth="1"/>
    <col min="21" max="21" width="76.85546875" style="116" hidden="1" customWidth="1"/>
    <col min="22" max="27" width="10.85546875" style="114" hidden="1" customWidth="1"/>
    <col min="28" max="29" width="10.85546875" style="114" customWidth="1"/>
    <col min="30" max="16384" width="10.85546875" style="114"/>
  </cols>
  <sheetData>
    <row r="2" spans="1:421" s="73" customFormat="1" ht="25.5" customHeight="1" x14ac:dyDescent="0.3">
      <c r="A2" s="114"/>
      <c r="B2" s="1"/>
      <c r="C2" s="1"/>
      <c r="D2" s="1"/>
      <c r="E2" s="1"/>
      <c r="F2" s="1"/>
      <c r="G2" s="1"/>
      <c r="H2" s="1"/>
      <c r="I2" s="2"/>
      <c r="J2" s="1"/>
      <c r="K2" s="1"/>
      <c r="L2" s="1"/>
      <c r="M2" s="1"/>
      <c r="N2" s="1"/>
      <c r="O2" s="1"/>
      <c r="P2" s="1"/>
      <c r="Q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c r="NS2" s="114"/>
      <c r="NT2" s="114"/>
      <c r="NU2" s="114"/>
      <c r="NV2" s="114"/>
      <c r="NW2" s="114"/>
      <c r="NX2" s="114"/>
      <c r="NY2" s="114"/>
      <c r="NZ2" s="114"/>
      <c r="OA2" s="114"/>
      <c r="OB2" s="114"/>
      <c r="OC2" s="114"/>
      <c r="OD2" s="114"/>
      <c r="OE2" s="114"/>
      <c r="OF2" s="114"/>
      <c r="OG2" s="114"/>
      <c r="OH2" s="114"/>
      <c r="OI2" s="114"/>
      <c r="OJ2" s="114"/>
      <c r="OK2" s="114"/>
      <c r="OL2" s="114"/>
      <c r="OM2" s="114"/>
      <c r="ON2" s="114"/>
      <c r="OO2" s="114"/>
      <c r="OP2" s="114"/>
      <c r="OQ2" s="114"/>
      <c r="OR2" s="114"/>
      <c r="OS2" s="114"/>
      <c r="OT2" s="114"/>
      <c r="OU2" s="114"/>
      <c r="OV2" s="114"/>
      <c r="OW2" s="114"/>
      <c r="OX2" s="114"/>
      <c r="OY2" s="114"/>
      <c r="OZ2" s="114"/>
      <c r="PA2" s="114"/>
      <c r="PB2" s="114"/>
      <c r="PC2" s="114"/>
      <c r="PD2" s="114"/>
      <c r="PE2" s="114"/>
    </row>
    <row r="3" spans="1:421" s="73" customFormat="1" ht="26.25" customHeight="1" x14ac:dyDescent="0.4">
      <c r="A3" s="114"/>
      <c r="B3" s="3"/>
      <c r="C3" s="523" t="s">
        <v>489</v>
      </c>
      <c r="D3" s="523"/>
      <c r="E3" s="523"/>
      <c r="F3" s="523"/>
      <c r="G3" s="523"/>
      <c r="H3" s="523"/>
      <c r="I3" s="523"/>
      <c r="J3" s="523"/>
      <c r="K3" s="523"/>
      <c r="L3" s="523"/>
      <c r="M3" s="523"/>
      <c r="N3" s="523"/>
      <c r="O3" s="523"/>
      <c r="P3" s="3"/>
      <c r="Q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c r="NS3" s="114"/>
      <c r="NT3" s="114"/>
      <c r="NU3" s="114"/>
      <c r="NV3" s="114"/>
      <c r="NW3" s="114"/>
      <c r="NX3" s="114"/>
      <c r="NY3" s="114"/>
      <c r="NZ3" s="114"/>
      <c r="OA3" s="114"/>
      <c r="OB3" s="114"/>
      <c r="OC3" s="114"/>
      <c r="OD3" s="114"/>
      <c r="OE3" s="114"/>
      <c r="OF3" s="114"/>
      <c r="OG3" s="114"/>
      <c r="OH3" s="114"/>
      <c r="OI3" s="114"/>
      <c r="OJ3" s="114"/>
      <c r="OK3" s="114"/>
      <c r="OL3" s="114"/>
      <c r="OM3" s="114"/>
      <c r="ON3" s="114"/>
      <c r="OO3" s="114"/>
      <c r="OP3" s="114"/>
      <c r="OQ3" s="114"/>
      <c r="OR3" s="114"/>
      <c r="OS3" s="114"/>
      <c r="OT3" s="114"/>
      <c r="OU3" s="114"/>
      <c r="OV3" s="114"/>
      <c r="OW3" s="114"/>
      <c r="OX3" s="114"/>
      <c r="OY3" s="114"/>
      <c r="OZ3" s="114"/>
      <c r="PA3" s="114"/>
      <c r="PB3" s="114"/>
      <c r="PC3" s="114"/>
      <c r="PD3" s="114"/>
      <c r="PE3" s="114"/>
    </row>
    <row r="4" spans="1:421" s="73" customFormat="1" ht="16.5" customHeight="1" x14ac:dyDescent="0.3">
      <c r="A4" s="114"/>
      <c r="B4" s="1"/>
      <c r="C4" s="303"/>
      <c r="D4" s="1"/>
      <c r="E4" s="9"/>
      <c r="F4" s="1"/>
      <c r="G4" s="1"/>
      <c r="H4" s="1"/>
      <c r="I4" s="1"/>
      <c r="J4" s="1"/>
      <c r="K4" s="1"/>
      <c r="L4" s="1"/>
      <c r="M4" s="1"/>
      <c r="N4" s="1"/>
      <c r="O4" s="1"/>
      <c r="P4" s="1"/>
      <c r="Q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c r="NS4" s="114"/>
      <c r="NT4" s="114"/>
      <c r="NU4" s="114"/>
      <c r="NV4" s="114"/>
      <c r="NW4" s="114"/>
      <c r="NX4" s="114"/>
      <c r="NY4" s="114"/>
      <c r="NZ4" s="114"/>
      <c r="OA4" s="114"/>
      <c r="OB4" s="114"/>
      <c r="OC4" s="114"/>
      <c r="OD4" s="114"/>
      <c r="OE4" s="114"/>
      <c r="OF4" s="114"/>
      <c r="OG4" s="114"/>
      <c r="OH4" s="114"/>
      <c r="OI4" s="114"/>
      <c r="OJ4" s="114"/>
      <c r="OK4" s="114"/>
      <c r="OL4" s="114"/>
      <c r="OM4" s="114"/>
      <c r="ON4" s="114"/>
      <c r="OO4" s="114"/>
      <c r="OP4" s="114"/>
      <c r="OQ4" s="114"/>
      <c r="OR4" s="114"/>
      <c r="OS4" s="114"/>
      <c r="OT4" s="114"/>
      <c r="OU4" s="114"/>
      <c r="OV4" s="114"/>
      <c r="OW4" s="114"/>
      <c r="OX4" s="114"/>
      <c r="OY4" s="114"/>
      <c r="OZ4" s="114"/>
      <c r="PA4" s="114"/>
      <c r="PB4" s="114"/>
      <c r="PC4" s="114"/>
      <c r="PD4" s="114"/>
      <c r="PE4" s="114"/>
    </row>
    <row r="5" spans="1:421" s="73" customFormat="1" ht="38.25" customHeight="1" x14ac:dyDescent="0.3">
      <c r="A5" s="114"/>
      <c r="B5" s="1"/>
      <c r="C5" s="522" t="s">
        <v>637</v>
      </c>
      <c r="D5" s="522"/>
      <c r="E5" s="522"/>
      <c r="F5" s="522"/>
      <c r="G5" s="522"/>
      <c r="H5" s="522"/>
      <c r="I5" s="522"/>
      <c r="J5" s="522"/>
      <c r="K5" s="522"/>
      <c r="L5" s="522"/>
      <c r="M5" s="522"/>
      <c r="N5" s="522"/>
      <c r="O5" s="522"/>
      <c r="P5" s="1"/>
      <c r="Q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row>
    <row r="6" spans="1:421" s="73" customFormat="1" ht="9.9499999999999993" customHeight="1" x14ac:dyDescent="0.3">
      <c r="A6" s="114"/>
      <c r="B6" s="1"/>
      <c r="C6" s="522"/>
      <c r="D6" s="522"/>
      <c r="E6" s="522"/>
      <c r="F6" s="522"/>
      <c r="G6" s="522"/>
      <c r="H6" s="522"/>
      <c r="I6" s="522"/>
      <c r="J6" s="522"/>
      <c r="K6" s="522"/>
      <c r="L6" s="522"/>
      <c r="M6" s="522"/>
      <c r="N6" s="522"/>
      <c r="O6" s="522"/>
      <c r="P6" s="1"/>
      <c r="Q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row>
    <row r="7" spans="1:421" s="73" customFormat="1" ht="76.5" customHeight="1" x14ac:dyDescent="0.3">
      <c r="A7" s="114"/>
      <c r="B7" s="1"/>
      <c r="C7" s="522" t="s">
        <v>488</v>
      </c>
      <c r="D7" s="522"/>
      <c r="E7" s="522"/>
      <c r="F7" s="522"/>
      <c r="G7" s="522"/>
      <c r="H7" s="522"/>
      <c r="I7" s="522"/>
      <c r="J7" s="522"/>
      <c r="K7" s="522"/>
      <c r="L7" s="522"/>
      <c r="M7" s="522"/>
      <c r="N7" s="522"/>
      <c r="O7" s="522"/>
      <c r="P7" s="1"/>
      <c r="Q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row>
    <row r="8" spans="1:421" s="73" customFormat="1" ht="13.5" customHeight="1" x14ac:dyDescent="0.3">
      <c r="A8" s="114"/>
      <c r="B8" s="1"/>
      <c r="P8" s="1"/>
      <c r="Q8" s="114"/>
      <c r="S8" s="86"/>
      <c r="T8" s="86"/>
      <c r="U8" s="86"/>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4"/>
      <c r="NI8" s="114"/>
      <c r="NJ8" s="114"/>
      <c r="NK8" s="114"/>
      <c r="NL8" s="114"/>
      <c r="NM8" s="114"/>
      <c r="NN8" s="114"/>
      <c r="NO8" s="114"/>
      <c r="NP8" s="114"/>
      <c r="NQ8" s="114"/>
      <c r="NR8" s="114"/>
      <c r="NS8" s="114"/>
      <c r="NT8" s="114"/>
      <c r="NU8" s="114"/>
      <c r="NV8" s="114"/>
      <c r="NW8" s="114"/>
      <c r="NX8" s="114"/>
      <c r="NY8" s="114"/>
      <c r="NZ8" s="114"/>
      <c r="OA8" s="114"/>
      <c r="OB8" s="114"/>
      <c r="OC8" s="114"/>
      <c r="OD8" s="114"/>
      <c r="OE8" s="114"/>
      <c r="OF8" s="114"/>
      <c r="OG8" s="114"/>
      <c r="OH8" s="114"/>
      <c r="OI8" s="114"/>
      <c r="OJ8" s="114"/>
      <c r="OK8" s="114"/>
      <c r="OL8" s="114"/>
      <c r="OM8" s="114"/>
      <c r="ON8" s="114"/>
      <c r="OO8" s="114"/>
      <c r="OP8" s="114"/>
      <c r="OQ8" s="114"/>
      <c r="OR8" s="114"/>
      <c r="OS8" s="114"/>
      <c r="OT8" s="114"/>
      <c r="OU8" s="114"/>
      <c r="OV8" s="114"/>
      <c r="OW8" s="114"/>
      <c r="OX8" s="114"/>
      <c r="OY8" s="114"/>
      <c r="OZ8" s="114"/>
      <c r="PA8" s="114"/>
      <c r="PB8" s="114"/>
      <c r="PC8" s="114"/>
      <c r="PD8" s="114"/>
      <c r="PE8" s="114"/>
    </row>
    <row r="9" spans="1:421" s="73" customFormat="1" ht="30" customHeight="1" x14ac:dyDescent="0.3">
      <c r="A9" s="114"/>
      <c r="B9" s="1"/>
      <c r="C9" s="512" t="s">
        <v>487</v>
      </c>
      <c r="D9" s="512"/>
      <c r="E9" s="512"/>
      <c r="F9" s="512"/>
      <c r="G9" s="512"/>
      <c r="H9" s="512"/>
      <c r="I9" s="512"/>
      <c r="J9" s="512"/>
      <c r="K9" s="512"/>
      <c r="L9" s="512"/>
      <c r="M9" s="512"/>
      <c r="N9" s="512"/>
      <c r="O9" s="512"/>
      <c r="P9" s="1"/>
      <c r="Q9" s="114"/>
      <c r="S9" s="512"/>
      <c r="T9" s="512"/>
      <c r="U9" s="512"/>
      <c r="V9" s="512"/>
      <c r="W9" s="512"/>
      <c r="X9" s="512"/>
      <c r="Y9" s="512"/>
      <c r="Z9" s="512"/>
      <c r="AA9" s="512"/>
      <c r="AB9" s="512"/>
      <c r="AC9" s="512"/>
      <c r="AD9" s="512"/>
      <c r="AE9" s="512"/>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row>
    <row r="10" spans="1:421" s="73" customFormat="1" ht="15" customHeight="1" x14ac:dyDescent="0.35">
      <c r="A10" s="114"/>
      <c r="B10" s="1"/>
      <c r="C10" s="95"/>
      <c r="D10" s="301"/>
      <c r="E10" s="302"/>
      <c r="F10" s="301"/>
      <c r="G10" s="301"/>
      <c r="H10" s="301"/>
      <c r="I10" s="301"/>
      <c r="J10" s="301"/>
      <c r="K10" s="301"/>
      <c r="L10" s="301"/>
      <c r="M10" s="301"/>
      <c r="N10" s="301"/>
      <c r="O10" s="301"/>
      <c r="P10" s="1"/>
      <c r="Q10" s="114"/>
      <c r="S10" s="86"/>
      <c r="T10" s="86"/>
      <c r="U10" s="86"/>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4"/>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4"/>
    </row>
    <row r="11" spans="1:421" s="73" customFormat="1" ht="30" customHeight="1" x14ac:dyDescent="0.3">
      <c r="A11" s="114"/>
      <c r="B11" s="1"/>
      <c r="C11" s="95"/>
      <c r="D11" s="514" t="s">
        <v>486</v>
      </c>
      <c r="E11" s="514"/>
      <c r="F11" s="516"/>
      <c r="G11" s="516"/>
      <c r="H11" s="516"/>
      <c r="I11" s="516"/>
      <c r="J11" s="516"/>
      <c r="K11" s="516"/>
      <c r="L11" s="516"/>
      <c r="M11" s="516"/>
      <c r="N11" s="516"/>
      <c r="O11" s="516"/>
      <c r="P11" s="1"/>
      <c r="Q11" s="114"/>
      <c r="S11" s="299" t="s">
        <v>485</v>
      </c>
      <c r="T11" s="300">
        <v>1</v>
      </c>
      <c r="U11" s="299" t="s">
        <v>473</v>
      </c>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4"/>
      <c r="LP11" s="114"/>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4"/>
      <c r="NI11" s="114"/>
      <c r="NJ11" s="114"/>
      <c r="NK11" s="114"/>
      <c r="NL11" s="114"/>
      <c r="NM11" s="114"/>
      <c r="NN11" s="114"/>
      <c r="NO11" s="114"/>
      <c r="NP11" s="114"/>
      <c r="NQ11" s="114"/>
      <c r="NR11" s="114"/>
      <c r="NS11" s="114"/>
      <c r="NT11" s="114"/>
      <c r="NU11" s="114"/>
      <c r="NV11" s="114"/>
      <c r="NW11" s="114"/>
      <c r="NX11" s="114"/>
      <c r="NY11" s="114"/>
      <c r="NZ11" s="114"/>
      <c r="OA11" s="114"/>
      <c r="OB11" s="114"/>
      <c r="OC11" s="114"/>
      <c r="OD11" s="114"/>
      <c r="OE11" s="114"/>
      <c r="OF11" s="114"/>
      <c r="OG11" s="114"/>
      <c r="OH11" s="114"/>
      <c r="OI11" s="114"/>
      <c r="OJ11" s="114"/>
      <c r="OK11" s="114"/>
      <c r="OL11" s="114"/>
      <c r="OM11" s="114"/>
      <c r="ON11" s="114"/>
      <c r="OO11" s="114"/>
      <c r="OP11" s="114"/>
      <c r="OQ11" s="114"/>
      <c r="OR11" s="114"/>
      <c r="OS11" s="114"/>
      <c r="OT11" s="114"/>
      <c r="OU11" s="114"/>
      <c r="OV11" s="114"/>
      <c r="OW11" s="114"/>
      <c r="OX11" s="114"/>
      <c r="OY11" s="114"/>
      <c r="OZ11" s="114"/>
      <c r="PA11" s="114"/>
      <c r="PB11" s="114"/>
      <c r="PC11" s="114"/>
      <c r="PD11" s="114"/>
      <c r="PE11" s="114"/>
    </row>
    <row r="12" spans="1:421" s="73" customFormat="1" ht="15" customHeight="1" x14ac:dyDescent="0.35">
      <c r="A12" s="114"/>
      <c r="B12" s="1"/>
      <c r="C12" s="95"/>
      <c r="D12" s="298"/>
      <c r="E12" s="298"/>
      <c r="F12" s="297"/>
      <c r="G12" s="297"/>
      <c r="H12" s="297"/>
      <c r="I12" s="297"/>
      <c r="J12" s="296"/>
      <c r="K12" s="296"/>
      <c r="L12" s="296"/>
      <c r="M12" s="296"/>
      <c r="N12" s="296"/>
      <c r="O12" s="296"/>
      <c r="P12" s="1"/>
      <c r="Q12" s="114"/>
      <c r="S12" s="299" t="s">
        <v>484</v>
      </c>
      <c r="T12" s="300">
        <v>2</v>
      </c>
      <c r="U12" s="299" t="s">
        <v>483</v>
      </c>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4"/>
      <c r="JW12" s="114"/>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4"/>
      <c r="LP12" s="114"/>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4"/>
      <c r="NI12" s="114"/>
      <c r="NJ12" s="114"/>
      <c r="NK12" s="114"/>
      <c r="NL12" s="114"/>
      <c r="NM12" s="114"/>
      <c r="NN12" s="114"/>
      <c r="NO12" s="114"/>
      <c r="NP12" s="114"/>
      <c r="NQ12" s="114"/>
      <c r="NR12" s="114"/>
      <c r="NS12" s="114"/>
      <c r="NT12" s="114"/>
      <c r="NU12" s="114"/>
      <c r="NV12" s="114"/>
      <c r="NW12" s="114"/>
      <c r="NX12" s="114"/>
      <c r="NY12" s="114"/>
      <c r="NZ12" s="114"/>
      <c r="OA12" s="114"/>
      <c r="OB12" s="114"/>
      <c r="OC12" s="114"/>
      <c r="OD12" s="114"/>
      <c r="OE12" s="114"/>
      <c r="OF12" s="114"/>
      <c r="OG12" s="114"/>
      <c r="OH12" s="114"/>
      <c r="OI12" s="114"/>
      <c r="OJ12" s="114"/>
      <c r="OK12" s="114"/>
      <c r="OL12" s="114"/>
      <c r="OM12" s="114"/>
      <c r="ON12" s="114"/>
      <c r="OO12" s="114"/>
      <c r="OP12" s="114"/>
      <c r="OQ12" s="114"/>
      <c r="OR12" s="114"/>
      <c r="OS12" s="114"/>
      <c r="OT12" s="114"/>
      <c r="OU12" s="114"/>
      <c r="OV12" s="114"/>
      <c r="OW12" s="114"/>
      <c r="OX12" s="114"/>
      <c r="OY12" s="114"/>
      <c r="OZ12" s="114"/>
      <c r="PA12" s="114"/>
      <c r="PB12" s="114"/>
      <c r="PC12" s="114"/>
      <c r="PD12" s="114"/>
      <c r="PE12" s="114"/>
    </row>
    <row r="13" spans="1:421" s="73" customFormat="1" ht="30" customHeight="1" x14ac:dyDescent="0.3">
      <c r="A13" s="114"/>
      <c r="B13" s="1"/>
      <c r="C13" s="95"/>
      <c r="D13" s="292" t="s">
        <v>482</v>
      </c>
      <c r="F13" s="517" t="str">
        <f>IF(F11="","noch keine Eingaben gemacht",U13)</f>
        <v>noch keine Eingaben gemacht</v>
      </c>
      <c r="G13" s="517"/>
      <c r="H13" s="517"/>
      <c r="I13" s="517"/>
      <c r="J13" s="517"/>
      <c r="K13" s="517"/>
      <c r="L13" s="517"/>
      <c r="M13" s="517"/>
      <c r="N13" s="517"/>
      <c r="O13" s="517"/>
      <c r="P13" s="1"/>
      <c r="Q13" s="114"/>
      <c r="S13" s="293" t="s">
        <v>475</v>
      </c>
      <c r="T13" s="294" t="e">
        <f>VLOOKUP(F11,S11:T12,2,FALSE)</f>
        <v>#N/A</v>
      </c>
      <c r="U13" s="293" t="e">
        <f>VLOOKUP(T13,T11:U12,2,FALSE)</f>
        <v>#N/A</v>
      </c>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c r="IZ13" s="114"/>
      <c r="JA13" s="114"/>
      <c r="JB13" s="114"/>
      <c r="JC13" s="114"/>
      <c r="JD13" s="114"/>
      <c r="JE13" s="114"/>
      <c r="JF13" s="114"/>
      <c r="JG13" s="114"/>
      <c r="JH13" s="114"/>
      <c r="JI13" s="114"/>
      <c r="JJ13" s="114"/>
      <c r="JK13" s="114"/>
      <c r="JL13" s="114"/>
      <c r="JM13" s="114"/>
      <c r="JN13" s="114"/>
      <c r="JO13" s="114"/>
      <c r="JP13" s="114"/>
      <c r="JQ13" s="114"/>
      <c r="JR13" s="114"/>
      <c r="JS13" s="114"/>
      <c r="JT13" s="114"/>
      <c r="JU13" s="114"/>
      <c r="JV13" s="114"/>
      <c r="JW13" s="114"/>
      <c r="JX13" s="114"/>
      <c r="JY13" s="114"/>
      <c r="JZ13" s="114"/>
      <c r="KA13" s="114"/>
      <c r="KB13" s="114"/>
      <c r="KC13" s="114"/>
      <c r="KD13" s="114"/>
      <c r="KE13" s="114"/>
      <c r="KF13" s="114"/>
      <c r="KG13" s="114"/>
      <c r="KH13" s="114"/>
      <c r="KI13" s="114"/>
      <c r="KJ13" s="114"/>
      <c r="KK13" s="114"/>
      <c r="KL13" s="114"/>
      <c r="KM13" s="114"/>
      <c r="KN13" s="114"/>
      <c r="KO13" s="114"/>
      <c r="KP13" s="114"/>
      <c r="KQ13" s="114"/>
      <c r="KR13" s="114"/>
      <c r="KS13" s="114"/>
      <c r="KT13" s="114"/>
      <c r="KU13" s="114"/>
      <c r="KV13" s="114"/>
      <c r="KW13" s="114"/>
      <c r="KX13" s="114"/>
      <c r="KY13" s="114"/>
      <c r="KZ13" s="114"/>
      <c r="LA13" s="114"/>
      <c r="LB13" s="114"/>
      <c r="LC13" s="114"/>
      <c r="LD13" s="114"/>
      <c r="LE13" s="114"/>
      <c r="LF13" s="114"/>
      <c r="LG13" s="114"/>
      <c r="LH13" s="114"/>
      <c r="LI13" s="114"/>
      <c r="LJ13" s="114"/>
      <c r="LK13" s="114"/>
      <c r="LL13" s="114"/>
      <c r="LM13" s="114"/>
      <c r="LN13" s="114"/>
      <c r="LO13" s="114"/>
      <c r="LP13" s="114"/>
      <c r="LQ13" s="114"/>
      <c r="LR13" s="114"/>
      <c r="LS13" s="114"/>
      <c r="LT13" s="114"/>
      <c r="LU13" s="114"/>
      <c r="LV13" s="114"/>
      <c r="LW13" s="114"/>
      <c r="LX13" s="114"/>
      <c r="LY13" s="114"/>
      <c r="LZ13" s="114"/>
      <c r="MA13" s="114"/>
      <c r="MB13" s="114"/>
      <c r="MC13" s="114"/>
      <c r="MD13" s="114"/>
      <c r="ME13" s="114"/>
      <c r="MF13" s="114"/>
      <c r="MG13" s="114"/>
      <c r="MH13" s="114"/>
      <c r="MI13" s="114"/>
      <c r="MJ13" s="114"/>
      <c r="MK13" s="114"/>
      <c r="ML13" s="114"/>
      <c r="MM13" s="114"/>
      <c r="MN13" s="114"/>
      <c r="MO13" s="114"/>
      <c r="MP13" s="114"/>
      <c r="MQ13" s="114"/>
      <c r="MR13" s="114"/>
      <c r="MS13" s="114"/>
      <c r="MT13" s="114"/>
      <c r="MU13" s="114"/>
      <c r="MV13" s="114"/>
      <c r="MW13" s="114"/>
      <c r="MX13" s="114"/>
      <c r="MY13" s="114"/>
      <c r="MZ13" s="114"/>
      <c r="NA13" s="114"/>
      <c r="NB13" s="114"/>
      <c r="NC13" s="114"/>
      <c r="ND13" s="114"/>
      <c r="NE13" s="114"/>
      <c r="NF13" s="114"/>
      <c r="NG13" s="114"/>
      <c r="NH13" s="114"/>
      <c r="NI13" s="114"/>
      <c r="NJ13" s="114"/>
      <c r="NK13" s="114"/>
      <c r="NL13" s="114"/>
      <c r="NM13" s="114"/>
      <c r="NN13" s="114"/>
      <c r="NO13" s="114"/>
      <c r="NP13" s="114"/>
      <c r="NQ13" s="114"/>
      <c r="NR13" s="114"/>
      <c r="NS13" s="114"/>
      <c r="NT13" s="114"/>
      <c r="NU13" s="114"/>
      <c r="NV13" s="114"/>
      <c r="NW13" s="114"/>
      <c r="NX13" s="114"/>
      <c r="NY13" s="114"/>
      <c r="NZ13" s="114"/>
      <c r="OA13" s="114"/>
      <c r="OB13" s="114"/>
      <c r="OC13" s="114"/>
      <c r="OD13" s="114"/>
      <c r="OE13" s="114"/>
      <c r="OF13" s="114"/>
      <c r="OG13" s="114"/>
      <c r="OH13" s="114"/>
      <c r="OI13" s="114"/>
      <c r="OJ13" s="114"/>
      <c r="OK13" s="114"/>
      <c r="OL13" s="114"/>
      <c r="OM13" s="114"/>
      <c r="ON13" s="114"/>
      <c r="OO13" s="114"/>
      <c r="OP13" s="114"/>
      <c r="OQ13" s="114"/>
      <c r="OR13" s="114"/>
      <c r="OS13" s="114"/>
      <c r="OT13" s="114"/>
      <c r="OU13" s="114"/>
      <c r="OV13" s="114"/>
      <c r="OW13" s="114"/>
      <c r="OX13" s="114"/>
      <c r="OY13" s="114"/>
      <c r="OZ13" s="114"/>
      <c r="PA13" s="114"/>
      <c r="PB13" s="114"/>
      <c r="PC13" s="114"/>
      <c r="PD13" s="114"/>
      <c r="PE13" s="114"/>
    </row>
    <row r="14" spans="1:421" s="73" customFormat="1" ht="15" customHeight="1" x14ac:dyDescent="0.3">
      <c r="A14" s="114"/>
      <c r="B14" s="1"/>
      <c r="C14" s="95"/>
      <c r="D14" s="521"/>
      <c r="E14" s="521"/>
      <c r="F14" s="521"/>
      <c r="G14" s="521"/>
      <c r="H14" s="521"/>
      <c r="I14" s="521"/>
      <c r="J14" s="521"/>
      <c r="K14" s="521"/>
      <c r="L14" s="521"/>
      <c r="M14" s="521"/>
      <c r="N14" s="521"/>
      <c r="O14" s="521"/>
      <c r="P14" s="1"/>
      <c r="Q14" s="114"/>
      <c r="S14" s="86"/>
      <c r="T14" s="86"/>
      <c r="U14" s="86"/>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14"/>
      <c r="JF14" s="114"/>
      <c r="JG14" s="114"/>
      <c r="JH14" s="114"/>
      <c r="JI14" s="114"/>
      <c r="JJ14" s="114"/>
      <c r="JK14" s="114"/>
      <c r="JL14" s="114"/>
      <c r="JM14" s="114"/>
      <c r="JN14" s="114"/>
      <c r="JO14" s="114"/>
      <c r="JP14" s="114"/>
      <c r="JQ14" s="114"/>
      <c r="JR14" s="114"/>
      <c r="JS14" s="114"/>
      <c r="JT14" s="114"/>
      <c r="JU14" s="114"/>
      <c r="JV14" s="114"/>
      <c r="JW14" s="114"/>
      <c r="JX14" s="114"/>
      <c r="JY14" s="114"/>
      <c r="JZ14" s="114"/>
      <c r="KA14" s="114"/>
      <c r="KB14" s="114"/>
      <c r="KC14" s="114"/>
      <c r="KD14" s="114"/>
      <c r="KE14" s="114"/>
      <c r="KF14" s="114"/>
      <c r="KG14" s="114"/>
      <c r="KH14" s="114"/>
      <c r="KI14" s="114"/>
      <c r="KJ14" s="114"/>
      <c r="KK14" s="114"/>
      <c r="KL14" s="114"/>
      <c r="KM14" s="114"/>
      <c r="KN14" s="114"/>
      <c r="KO14" s="114"/>
      <c r="KP14" s="114"/>
      <c r="KQ14" s="114"/>
      <c r="KR14" s="114"/>
      <c r="KS14" s="114"/>
      <c r="KT14" s="114"/>
      <c r="KU14" s="114"/>
      <c r="KV14" s="114"/>
      <c r="KW14" s="114"/>
      <c r="KX14" s="114"/>
      <c r="KY14" s="114"/>
      <c r="KZ14" s="114"/>
      <c r="LA14" s="114"/>
      <c r="LB14" s="114"/>
      <c r="LC14" s="114"/>
      <c r="LD14" s="114"/>
      <c r="LE14" s="114"/>
      <c r="LF14" s="114"/>
      <c r="LG14" s="114"/>
      <c r="LH14" s="114"/>
      <c r="LI14" s="114"/>
      <c r="LJ14" s="114"/>
      <c r="LK14" s="114"/>
      <c r="LL14" s="114"/>
      <c r="LM14" s="114"/>
      <c r="LN14" s="114"/>
      <c r="LO14" s="114"/>
      <c r="LP14" s="114"/>
      <c r="LQ14" s="114"/>
      <c r="LR14" s="114"/>
      <c r="LS14" s="114"/>
      <c r="LT14" s="114"/>
      <c r="LU14" s="114"/>
      <c r="LV14" s="114"/>
      <c r="LW14" s="114"/>
      <c r="LX14" s="114"/>
      <c r="LY14" s="114"/>
      <c r="LZ14" s="114"/>
      <c r="MA14" s="114"/>
      <c r="MB14" s="114"/>
      <c r="MC14" s="114"/>
      <c r="MD14" s="114"/>
      <c r="ME14" s="114"/>
      <c r="MF14" s="114"/>
      <c r="MG14" s="114"/>
      <c r="MH14" s="114"/>
      <c r="MI14" s="114"/>
      <c r="MJ14" s="114"/>
      <c r="MK14" s="114"/>
      <c r="ML14" s="114"/>
      <c r="MM14" s="114"/>
      <c r="MN14" s="114"/>
      <c r="MO14" s="114"/>
      <c r="MP14" s="114"/>
      <c r="MQ14" s="114"/>
      <c r="MR14" s="114"/>
      <c r="MS14" s="114"/>
      <c r="MT14" s="114"/>
      <c r="MU14" s="114"/>
      <c r="MV14" s="114"/>
      <c r="MW14" s="114"/>
      <c r="MX14" s="114"/>
      <c r="MY14" s="114"/>
      <c r="MZ14" s="114"/>
      <c r="NA14" s="114"/>
      <c r="NB14" s="114"/>
      <c r="NC14" s="114"/>
      <c r="ND14" s="114"/>
      <c r="NE14" s="114"/>
      <c r="NF14" s="114"/>
      <c r="NG14" s="114"/>
      <c r="NH14" s="114"/>
      <c r="NI14" s="114"/>
      <c r="NJ14" s="114"/>
      <c r="NK14" s="114"/>
      <c r="NL14" s="114"/>
      <c r="NM14" s="114"/>
      <c r="NN14" s="114"/>
      <c r="NO14" s="114"/>
      <c r="NP14" s="114"/>
      <c r="NQ14" s="114"/>
      <c r="NR14" s="114"/>
      <c r="NS14" s="114"/>
      <c r="NT14" s="114"/>
      <c r="NU14" s="114"/>
      <c r="NV14" s="114"/>
      <c r="NW14" s="114"/>
      <c r="NX14" s="114"/>
      <c r="NY14" s="114"/>
      <c r="NZ14" s="114"/>
      <c r="OA14" s="114"/>
      <c r="OB14" s="114"/>
      <c r="OC14" s="114"/>
      <c r="OD14" s="114"/>
      <c r="OE14" s="114"/>
      <c r="OF14" s="114"/>
      <c r="OG14" s="114"/>
      <c r="OH14" s="114"/>
      <c r="OI14" s="114"/>
      <c r="OJ14" s="114"/>
      <c r="OK14" s="114"/>
      <c r="OL14" s="114"/>
      <c r="OM14" s="114"/>
      <c r="ON14" s="114"/>
      <c r="OO14" s="114"/>
      <c r="OP14" s="114"/>
      <c r="OQ14" s="114"/>
      <c r="OR14" s="114"/>
      <c r="OS14" s="114"/>
      <c r="OT14" s="114"/>
      <c r="OU14" s="114"/>
      <c r="OV14" s="114"/>
      <c r="OW14" s="114"/>
      <c r="OX14" s="114"/>
      <c r="OY14" s="114"/>
      <c r="OZ14" s="114"/>
      <c r="PA14" s="114"/>
      <c r="PB14" s="114"/>
      <c r="PC14" s="114"/>
      <c r="PD14" s="114"/>
      <c r="PE14" s="114"/>
    </row>
    <row r="15" spans="1:421" s="73" customFormat="1" ht="30" customHeight="1" x14ac:dyDescent="0.3">
      <c r="A15" s="114"/>
      <c r="B15" s="1"/>
      <c r="C15" s="512" t="s">
        <v>481</v>
      </c>
      <c r="D15" s="512"/>
      <c r="E15" s="512"/>
      <c r="F15" s="512"/>
      <c r="G15" s="512"/>
      <c r="H15" s="512"/>
      <c r="I15" s="512"/>
      <c r="J15" s="512"/>
      <c r="K15" s="512"/>
      <c r="L15" s="512"/>
      <c r="M15" s="512"/>
      <c r="N15" s="512"/>
      <c r="O15" s="512"/>
      <c r="P15" s="1"/>
      <c r="Q15" s="114"/>
      <c r="S15" s="512"/>
      <c r="T15" s="512"/>
      <c r="U15" s="512"/>
      <c r="V15" s="512"/>
      <c r="W15" s="512"/>
      <c r="X15" s="512"/>
      <c r="Y15" s="512"/>
      <c r="Z15" s="512"/>
      <c r="AA15" s="512"/>
      <c r="AB15" s="512"/>
      <c r="AC15" s="512"/>
      <c r="AD15" s="512"/>
      <c r="AE15" s="512"/>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4"/>
      <c r="NH15" s="114"/>
      <c r="NI15" s="114"/>
      <c r="NJ15" s="114"/>
      <c r="NK15" s="114"/>
      <c r="NL15" s="114"/>
      <c r="NM15" s="114"/>
      <c r="NN15" s="114"/>
      <c r="NO15" s="114"/>
      <c r="NP15" s="114"/>
      <c r="NQ15" s="114"/>
      <c r="NR15" s="114"/>
      <c r="NS15" s="114"/>
      <c r="NT15" s="114"/>
      <c r="NU15" s="114"/>
      <c r="NV15" s="114"/>
      <c r="NW15" s="114"/>
      <c r="NX15" s="114"/>
      <c r="NY15" s="114"/>
      <c r="NZ15" s="114"/>
      <c r="OA15" s="114"/>
      <c r="OB15" s="114"/>
      <c r="OC15" s="114"/>
      <c r="OD15" s="114"/>
      <c r="OE15" s="114"/>
      <c r="OF15" s="114"/>
      <c r="OG15" s="114"/>
      <c r="OH15" s="114"/>
      <c r="OI15" s="114"/>
      <c r="OJ15" s="114"/>
      <c r="OK15" s="114"/>
      <c r="OL15" s="114"/>
      <c r="OM15" s="114"/>
      <c r="ON15" s="114"/>
      <c r="OO15" s="114"/>
      <c r="OP15" s="114"/>
      <c r="OQ15" s="114"/>
      <c r="OR15" s="114"/>
      <c r="OS15" s="114"/>
      <c r="OT15" s="114"/>
      <c r="OU15" s="114"/>
      <c r="OV15" s="114"/>
      <c r="OW15" s="114"/>
      <c r="OX15" s="114"/>
      <c r="OY15" s="114"/>
      <c r="OZ15" s="114"/>
      <c r="PA15" s="114"/>
      <c r="PB15" s="114"/>
      <c r="PC15" s="114"/>
      <c r="PD15" s="114"/>
      <c r="PE15" s="114"/>
    </row>
    <row r="16" spans="1:421" s="73" customFormat="1" ht="15" customHeight="1" x14ac:dyDescent="0.3">
      <c r="A16" s="114"/>
      <c r="B16" s="1"/>
      <c r="C16" s="1"/>
      <c r="D16" s="525"/>
      <c r="E16" s="525"/>
      <c r="F16" s="525"/>
      <c r="G16" s="525"/>
      <c r="H16" s="525"/>
      <c r="I16" s="525"/>
      <c r="J16" s="525"/>
      <c r="K16" s="525"/>
      <c r="L16" s="525"/>
      <c r="M16" s="525"/>
      <c r="N16" s="525"/>
      <c r="O16" s="525"/>
      <c r="P16" s="1"/>
      <c r="Q16" s="114"/>
      <c r="S16" s="86"/>
      <c r="T16" s="86"/>
      <c r="U16" s="86"/>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c r="KB16" s="114"/>
      <c r="KC16" s="114"/>
      <c r="KD16" s="114"/>
      <c r="KE16" s="114"/>
      <c r="KF16" s="114"/>
      <c r="KG16" s="114"/>
      <c r="KH16" s="114"/>
      <c r="KI16" s="114"/>
      <c r="KJ16" s="114"/>
      <c r="KK16" s="114"/>
      <c r="KL16" s="114"/>
      <c r="KM16" s="114"/>
      <c r="KN16" s="114"/>
      <c r="KO16" s="114"/>
      <c r="KP16" s="114"/>
      <c r="KQ16" s="114"/>
      <c r="KR16" s="114"/>
      <c r="KS16" s="114"/>
      <c r="KT16" s="114"/>
      <c r="KU16" s="114"/>
      <c r="KV16" s="114"/>
      <c r="KW16" s="114"/>
      <c r="KX16" s="114"/>
      <c r="KY16" s="114"/>
      <c r="KZ16" s="114"/>
      <c r="LA16" s="114"/>
      <c r="LB16" s="114"/>
      <c r="LC16" s="114"/>
      <c r="LD16" s="114"/>
      <c r="LE16" s="114"/>
      <c r="LF16" s="114"/>
      <c r="LG16" s="114"/>
      <c r="LH16" s="114"/>
      <c r="LI16" s="114"/>
      <c r="LJ16" s="114"/>
      <c r="LK16" s="114"/>
      <c r="LL16" s="114"/>
      <c r="LM16" s="114"/>
      <c r="LN16" s="114"/>
      <c r="LO16" s="114"/>
      <c r="LP16" s="114"/>
      <c r="LQ16" s="114"/>
      <c r="LR16" s="114"/>
      <c r="LS16" s="114"/>
      <c r="LT16" s="114"/>
      <c r="LU16" s="114"/>
      <c r="LV16" s="114"/>
      <c r="LW16" s="114"/>
      <c r="LX16" s="114"/>
      <c r="LY16" s="114"/>
      <c r="LZ16" s="114"/>
      <c r="MA16" s="114"/>
      <c r="MB16" s="114"/>
      <c r="MC16" s="114"/>
      <c r="MD16" s="114"/>
      <c r="ME16" s="114"/>
      <c r="MF16" s="114"/>
      <c r="MG16" s="114"/>
      <c r="MH16" s="114"/>
      <c r="MI16" s="114"/>
      <c r="MJ16" s="114"/>
      <c r="MK16" s="114"/>
      <c r="ML16" s="114"/>
      <c r="MM16" s="114"/>
      <c r="MN16" s="114"/>
      <c r="MO16" s="114"/>
      <c r="MP16" s="114"/>
      <c r="MQ16" s="114"/>
      <c r="MR16" s="114"/>
      <c r="MS16" s="114"/>
      <c r="MT16" s="114"/>
      <c r="MU16" s="114"/>
      <c r="MV16" s="114"/>
      <c r="MW16" s="114"/>
      <c r="MX16" s="114"/>
      <c r="MY16" s="114"/>
      <c r="MZ16" s="114"/>
      <c r="NA16" s="114"/>
      <c r="NB16" s="114"/>
      <c r="NC16" s="114"/>
      <c r="ND16" s="114"/>
      <c r="NE16" s="114"/>
      <c r="NF16" s="114"/>
      <c r="NG16" s="114"/>
      <c r="NH16" s="114"/>
      <c r="NI16" s="114"/>
      <c r="NJ16" s="114"/>
      <c r="NK16" s="114"/>
      <c r="NL16" s="114"/>
      <c r="NM16" s="114"/>
      <c r="NN16" s="114"/>
      <c r="NO16" s="114"/>
      <c r="NP16" s="114"/>
      <c r="NQ16" s="114"/>
      <c r="NR16" s="114"/>
      <c r="NS16" s="114"/>
      <c r="NT16" s="114"/>
      <c r="NU16" s="114"/>
      <c r="NV16" s="114"/>
      <c r="NW16" s="114"/>
      <c r="NX16" s="114"/>
      <c r="NY16" s="114"/>
      <c r="NZ16" s="114"/>
      <c r="OA16" s="114"/>
      <c r="OB16" s="114"/>
      <c r="OC16" s="114"/>
      <c r="OD16" s="114"/>
      <c r="OE16" s="114"/>
      <c r="OF16" s="114"/>
      <c r="OG16" s="114"/>
      <c r="OH16" s="114"/>
      <c r="OI16" s="114"/>
      <c r="OJ16" s="114"/>
      <c r="OK16" s="114"/>
      <c r="OL16" s="114"/>
      <c r="OM16" s="114"/>
      <c r="ON16" s="114"/>
      <c r="OO16" s="114"/>
      <c r="OP16" s="114"/>
      <c r="OQ16" s="114"/>
      <c r="OR16" s="114"/>
      <c r="OS16" s="114"/>
      <c r="OT16" s="114"/>
      <c r="OU16" s="114"/>
      <c r="OV16" s="114"/>
      <c r="OW16" s="114"/>
      <c r="OX16" s="114"/>
      <c r="OY16" s="114"/>
      <c r="OZ16" s="114"/>
      <c r="PA16" s="114"/>
      <c r="PB16" s="114"/>
      <c r="PC16" s="114"/>
      <c r="PD16" s="114"/>
      <c r="PE16" s="114"/>
    </row>
    <row r="17" spans="1:421" s="73" customFormat="1" ht="30" customHeight="1" x14ac:dyDescent="0.3">
      <c r="A17" s="114"/>
      <c r="B17" s="1"/>
      <c r="C17" s="1"/>
      <c r="D17" s="514" t="s">
        <v>480</v>
      </c>
      <c r="E17" s="514"/>
      <c r="F17" s="516"/>
      <c r="G17" s="516"/>
      <c r="H17" s="516"/>
      <c r="I17" s="516"/>
      <c r="J17" s="516"/>
      <c r="K17" s="516"/>
      <c r="L17" s="516"/>
      <c r="M17" s="516"/>
      <c r="N17" s="516"/>
      <c r="O17" s="516"/>
      <c r="P17" s="1"/>
      <c r="Q17" s="114"/>
      <c r="S17" s="299" t="s">
        <v>479</v>
      </c>
      <c r="T17" s="300">
        <v>1</v>
      </c>
      <c r="U17" s="299" t="s">
        <v>473</v>
      </c>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c r="IW17" s="114"/>
      <c r="IX17" s="114"/>
      <c r="IY17" s="114"/>
      <c r="IZ17" s="114"/>
      <c r="JA17" s="114"/>
      <c r="JB17" s="114"/>
      <c r="JC17" s="114"/>
      <c r="JD17" s="114"/>
      <c r="JE17" s="114"/>
      <c r="JF17" s="114"/>
      <c r="JG17" s="114"/>
      <c r="JH17" s="114"/>
      <c r="JI17" s="114"/>
      <c r="JJ17" s="114"/>
      <c r="JK17" s="114"/>
      <c r="JL17" s="114"/>
      <c r="JM17" s="114"/>
      <c r="JN17" s="114"/>
      <c r="JO17" s="114"/>
      <c r="JP17" s="114"/>
      <c r="JQ17" s="114"/>
      <c r="JR17" s="114"/>
      <c r="JS17" s="114"/>
      <c r="JT17" s="114"/>
      <c r="JU17" s="114"/>
      <c r="JV17" s="114"/>
      <c r="JW17" s="114"/>
      <c r="JX17" s="114"/>
      <c r="JY17" s="114"/>
      <c r="JZ17" s="114"/>
      <c r="KA17" s="114"/>
      <c r="KB17" s="114"/>
      <c r="KC17" s="114"/>
      <c r="KD17" s="114"/>
      <c r="KE17" s="114"/>
      <c r="KF17" s="114"/>
      <c r="KG17" s="114"/>
      <c r="KH17" s="114"/>
      <c r="KI17" s="114"/>
      <c r="KJ17" s="114"/>
      <c r="KK17" s="114"/>
      <c r="KL17" s="114"/>
      <c r="KM17" s="114"/>
      <c r="KN17" s="114"/>
      <c r="KO17" s="114"/>
      <c r="KP17" s="114"/>
      <c r="KQ17" s="114"/>
      <c r="KR17" s="114"/>
      <c r="KS17" s="114"/>
      <c r="KT17" s="114"/>
      <c r="KU17" s="114"/>
      <c r="KV17" s="114"/>
      <c r="KW17" s="114"/>
      <c r="KX17" s="114"/>
      <c r="KY17" s="114"/>
      <c r="KZ17" s="114"/>
      <c r="LA17" s="114"/>
      <c r="LB17" s="114"/>
      <c r="LC17" s="114"/>
      <c r="LD17" s="114"/>
      <c r="LE17" s="114"/>
      <c r="LF17" s="114"/>
      <c r="LG17" s="114"/>
      <c r="LH17" s="114"/>
      <c r="LI17" s="114"/>
      <c r="LJ17" s="114"/>
      <c r="LK17" s="114"/>
      <c r="LL17" s="114"/>
      <c r="LM17" s="114"/>
      <c r="LN17" s="114"/>
      <c r="LO17" s="114"/>
      <c r="LP17" s="114"/>
      <c r="LQ17" s="114"/>
      <c r="LR17" s="114"/>
      <c r="LS17" s="114"/>
      <c r="LT17" s="114"/>
      <c r="LU17" s="114"/>
      <c r="LV17" s="114"/>
      <c r="LW17" s="114"/>
      <c r="LX17" s="114"/>
      <c r="LY17" s="114"/>
      <c r="LZ17" s="114"/>
      <c r="MA17" s="114"/>
      <c r="MB17" s="114"/>
      <c r="MC17" s="114"/>
      <c r="MD17" s="114"/>
      <c r="ME17" s="114"/>
      <c r="MF17" s="114"/>
      <c r="MG17" s="114"/>
      <c r="MH17" s="114"/>
      <c r="MI17" s="114"/>
      <c r="MJ17" s="114"/>
      <c r="MK17" s="114"/>
      <c r="ML17" s="114"/>
      <c r="MM17" s="114"/>
      <c r="MN17" s="114"/>
      <c r="MO17" s="114"/>
      <c r="MP17" s="114"/>
      <c r="MQ17" s="114"/>
      <c r="MR17" s="114"/>
      <c r="MS17" s="114"/>
      <c r="MT17" s="114"/>
      <c r="MU17" s="114"/>
      <c r="MV17" s="114"/>
      <c r="MW17" s="114"/>
      <c r="MX17" s="114"/>
      <c r="MY17" s="114"/>
      <c r="MZ17" s="114"/>
      <c r="NA17" s="114"/>
      <c r="NB17" s="114"/>
      <c r="NC17" s="114"/>
      <c r="ND17" s="114"/>
      <c r="NE17" s="114"/>
      <c r="NF17" s="114"/>
      <c r="NG17" s="114"/>
      <c r="NH17" s="114"/>
      <c r="NI17" s="114"/>
      <c r="NJ17" s="114"/>
      <c r="NK17" s="114"/>
      <c r="NL17" s="114"/>
      <c r="NM17" s="114"/>
      <c r="NN17" s="114"/>
      <c r="NO17" s="114"/>
      <c r="NP17" s="114"/>
      <c r="NQ17" s="114"/>
      <c r="NR17" s="114"/>
      <c r="NS17" s="114"/>
      <c r="NT17" s="114"/>
      <c r="NU17" s="114"/>
      <c r="NV17" s="114"/>
      <c r="NW17" s="114"/>
      <c r="NX17" s="114"/>
      <c r="NY17" s="114"/>
      <c r="NZ17" s="114"/>
      <c r="OA17" s="114"/>
      <c r="OB17" s="114"/>
      <c r="OC17" s="114"/>
      <c r="OD17" s="114"/>
      <c r="OE17" s="114"/>
      <c r="OF17" s="114"/>
      <c r="OG17" s="114"/>
      <c r="OH17" s="114"/>
      <c r="OI17" s="114"/>
      <c r="OJ17" s="114"/>
      <c r="OK17" s="114"/>
      <c r="OL17" s="114"/>
      <c r="OM17" s="114"/>
      <c r="ON17" s="114"/>
      <c r="OO17" s="114"/>
      <c r="OP17" s="114"/>
      <c r="OQ17" s="114"/>
      <c r="OR17" s="114"/>
      <c r="OS17" s="114"/>
      <c r="OT17" s="114"/>
      <c r="OU17" s="114"/>
      <c r="OV17" s="114"/>
      <c r="OW17" s="114"/>
      <c r="OX17" s="114"/>
      <c r="OY17" s="114"/>
      <c r="OZ17" s="114"/>
      <c r="PA17" s="114"/>
      <c r="PB17" s="114"/>
      <c r="PC17" s="114"/>
      <c r="PD17" s="114"/>
      <c r="PE17" s="114"/>
    </row>
    <row r="18" spans="1:421" s="73" customFormat="1" ht="15" customHeight="1" x14ac:dyDescent="0.35">
      <c r="A18" s="114"/>
      <c r="B18" s="1"/>
      <c r="C18" s="1"/>
      <c r="D18" s="298"/>
      <c r="E18" s="298"/>
      <c r="F18" s="297"/>
      <c r="G18" s="297"/>
      <c r="H18" s="297"/>
      <c r="I18" s="297"/>
      <c r="J18" s="296"/>
      <c r="K18" s="296"/>
      <c r="L18" s="296"/>
      <c r="M18" s="296"/>
      <c r="N18" s="296"/>
      <c r="O18" s="296"/>
      <c r="P18" s="1"/>
      <c r="Q18" s="114"/>
      <c r="S18" s="299" t="s">
        <v>478</v>
      </c>
      <c r="T18" s="300">
        <v>2</v>
      </c>
      <c r="U18" s="299" t="s">
        <v>477</v>
      </c>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c r="IW18" s="114"/>
      <c r="IX18" s="114"/>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4"/>
      <c r="NJ18" s="114"/>
      <c r="NK18" s="114"/>
      <c r="NL18" s="114"/>
      <c r="NM18" s="114"/>
      <c r="NN18" s="114"/>
      <c r="NO18" s="114"/>
      <c r="NP18" s="114"/>
      <c r="NQ18" s="114"/>
      <c r="NR18" s="114"/>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row>
    <row r="19" spans="1:421" s="73" customFormat="1" ht="30" customHeight="1" x14ac:dyDescent="0.3">
      <c r="A19" s="114"/>
      <c r="B19" s="1"/>
      <c r="C19" s="1"/>
      <c r="D19" s="292" t="s">
        <v>476</v>
      </c>
      <c r="F19" s="517" t="str">
        <f>IF(F17="","",U19)</f>
        <v/>
      </c>
      <c r="G19" s="517"/>
      <c r="H19" s="517"/>
      <c r="I19" s="517"/>
      <c r="J19" s="517"/>
      <c r="K19" s="517"/>
      <c r="L19" s="517"/>
      <c r="M19" s="517"/>
      <c r="N19" s="517"/>
      <c r="O19" s="517"/>
      <c r="P19" s="1"/>
      <c r="Q19" s="114"/>
      <c r="S19" s="293" t="s">
        <v>475</v>
      </c>
      <c r="T19" s="294" t="e">
        <f>VLOOKUP(F17,S17:T18,2,FALSE)</f>
        <v>#N/A</v>
      </c>
      <c r="U19" s="293" t="e">
        <f>VLOOKUP(T19,T17:U18,2,FALSE)</f>
        <v>#N/A</v>
      </c>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c r="IW19" s="114"/>
      <c r="IX19" s="114"/>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4"/>
      <c r="NJ19" s="114"/>
      <c r="NK19" s="114"/>
      <c r="NL19" s="114"/>
      <c r="NM19" s="114"/>
      <c r="NN19" s="114"/>
      <c r="NO19" s="114"/>
      <c r="NP19" s="114"/>
      <c r="NQ19" s="114"/>
      <c r="NR19" s="114"/>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row>
    <row r="20" spans="1:421" s="73" customFormat="1" ht="15" customHeight="1" x14ac:dyDescent="0.3">
      <c r="A20" s="114"/>
      <c r="B20" s="1"/>
      <c r="C20" s="1"/>
      <c r="D20" s="1"/>
      <c r="E20" s="9"/>
      <c r="F20" s="1"/>
      <c r="G20" s="1"/>
      <c r="H20" s="1"/>
      <c r="I20" s="1"/>
      <c r="J20" s="1"/>
      <c r="K20" s="1"/>
      <c r="L20" s="1"/>
      <c r="M20" s="1"/>
      <c r="N20" s="1"/>
      <c r="O20" s="1"/>
      <c r="P20" s="1"/>
      <c r="Q20" s="114"/>
      <c r="S20" s="86"/>
      <c r="T20" s="86"/>
      <c r="U20" s="86"/>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c r="IW20" s="114"/>
      <c r="IX20" s="114"/>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4"/>
      <c r="NJ20" s="114"/>
      <c r="NK20" s="114"/>
      <c r="NL20" s="114"/>
      <c r="NM20" s="114"/>
      <c r="NN20" s="114"/>
      <c r="NO20" s="114"/>
      <c r="NP20" s="114"/>
      <c r="NQ20" s="114"/>
      <c r="NR20" s="114"/>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row>
    <row r="21" spans="1:421" s="73" customFormat="1" ht="30" customHeight="1" x14ac:dyDescent="0.3">
      <c r="A21" s="114"/>
      <c r="B21" s="1"/>
      <c r="C21" s="512" t="s">
        <v>474</v>
      </c>
      <c r="D21" s="512"/>
      <c r="E21" s="512"/>
      <c r="F21" s="512"/>
      <c r="G21" s="512"/>
      <c r="H21" s="512"/>
      <c r="I21" s="512"/>
      <c r="J21" s="512"/>
      <c r="K21" s="512"/>
      <c r="L21" s="512"/>
      <c r="M21" s="512"/>
      <c r="N21" s="512"/>
      <c r="O21" s="512"/>
      <c r="P21" s="1"/>
      <c r="Q21" s="114"/>
      <c r="S21" s="512"/>
      <c r="T21" s="512"/>
      <c r="U21" s="512"/>
      <c r="V21" s="512"/>
      <c r="W21" s="512"/>
      <c r="X21" s="512"/>
      <c r="Y21" s="512"/>
      <c r="Z21" s="512"/>
      <c r="AA21" s="512"/>
      <c r="AB21" s="512"/>
      <c r="AC21" s="512"/>
      <c r="AD21" s="512"/>
      <c r="AE21" s="512"/>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c r="IW21" s="114"/>
      <c r="IX21" s="114"/>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4"/>
      <c r="NJ21" s="114"/>
      <c r="NK21" s="114"/>
      <c r="NL21" s="114"/>
      <c r="NM21" s="114"/>
      <c r="NN21" s="114"/>
      <c r="NO21" s="114"/>
      <c r="NP21" s="114"/>
      <c r="NQ21" s="114"/>
      <c r="NR21" s="114"/>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row>
    <row r="22" spans="1:421" s="73" customFormat="1" ht="15" customHeight="1" x14ac:dyDescent="0.35">
      <c r="A22" s="114"/>
      <c r="B22" s="3"/>
      <c r="C22" s="1"/>
      <c r="D22" s="525"/>
      <c r="E22" s="525"/>
      <c r="F22" s="525"/>
      <c r="G22" s="525"/>
      <c r="H22" s="525"/>
      <c r="I22" s="525"/>
      <c r="J22" s="525"/>
      <c r="K22" s="525"/>
      <c r="L22" s="525"/>
      <c r="M22" s="525"/>
      <c r="N22" s="525"/>
      <c r="O22" s="525"/>
      <c r="P22" s="295"/>
      <c r="Q22" s="114"/>
      <c r="S22" s="86"/>
      <c r="T22" s="300">
        <v>0</v>
      </c>
      <c r="U22" s="299" t="s">
        <v>473</v>
      </c>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c r="IW22" s="114"/>
      <c r="IX22" s="114"/>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4"/>
      <c r="NJ22" s="114"/>
      <c r="NK22" s="114"/>
      <c r="NL22" s="114"/>
      <c r="NM22" s="114"/>
      <c r="NN22" s="114"/>
      <c r="NO22" s="114"/>
      <c r="NP22" s="114"/>
      <c r="NQ22" s="114"/>
      <c r="NR22" s="114"/>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row>
    <row r="23" spans="1:421" s="86" customFormat="1" ht="30" customHeight="1" x14ac:dyDescent="0.3">
      <c r="A23" s="116"/>
      <c r="B23" s="1"/>
      <c r="C23" s="1"/>
      <c r="D23" s="514" t="s">
        <v>472</v>
      </c>
      <c r="E23" s="514"/>
      <c r="F23" s="515"/>
      <c r="G23" s="515"/>
      <c r="H23" s="515"/>
      <c r="I23" s="515"/>
      <c r="J23" s="515"/>
      <c r="K23" s="515"/>
      <c r="L23" s="515"/>
      <c r="M23" s="515"/>
      <c r="N23" s="515"/>
      <c r="O23" s="515"/>
      <c r="P23" s="295"/>
      <c r="Q23" s="116"/>
      <c r="T23" s="300">
        <v>1</v>
      </c>
      <c r="U23" s="299" t="s">
        <v>471</v>
      </c>
      <c r="AB23" s="116"/>
      <c r="AC23" s="116"/>
      <c r="AD23" s="116"/>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c r="IW23" s="114"/>
      <c r="IX23" s="114"/>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4"/>
      <c r="NJ23" s="114"/>
      <c r="NK23" s="114"/>
      <c r="NL23" s="114"/>
      <c r="NM23" s="114"/>
      <c r="NN23" s="114"/>
      <c r="NO23" s="114"/>
      <c r="NP23" s="114"/>
      <c r="NQ23" s="114"/>
      <c r="NR23" s="114"/>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row>
    <row r="24" spans="1:421" s="73" customFormat="1" ht="15" customHeight="1" x14ac:dyDescent="0.35">
      <c r="A24" s="114"/>
      <c r="B24" s="1"/>
      <c r="C24" s="1"/>
      <c r="D24" s="298"/>
      <c r="E24" s="298"/>
      <c r="F24" s="297"/>
      <c r="G24" s="297"/>
      <c r="H24" s="297"/>
      <c r="I24" s="297"/>
      <c r="J24" s="296"/>
      <c r="K24" s="296"/>
      <c r="L24" s="296"/>
      <c r="M24" s="296"/>
      <c r="N24" s="296"/>
      <c r="O24" s="296"/>
      <c r="P24" s="295"/>
      <c r="Q24" s="114"/>
      <c r="S24" s="86"/>
      <c r="T24" s="86"/>
      <c r="U24" s="86"/>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c r="IW24" s="114"/>
      <c r="IX24" s="114"/>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4"/>
      <c r="NJ24" s="114"/>
      <c r="NK24" s="114"/>
      <c r="NL24" s="114"/>
      <c r="NM24" s="114"/>
      <c r="NN24" s="114"/>
      <c r="NO24" s="114"/>
      <c r="NP24" s="114"/>
      <c r="NQ24" s="114"/>
      <c r="NR24" s="114"/>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row>
    <row r="25" spans="1:421" s="73" customFormat="1" ht="30" customHeight="1" x14ac:dyDescent="0.3">
      <c r="A25" s="114"/>
      <c r="B25" s="1"/>
      <c r="C25" s="1"/>
      <c r="D25" s="292" t="s">
        <v>638</v>
      </c>
      <c r="F25" s="517" t="str">
        <f>IF(F23="","",U25)</f>
        <v/>
      </c>
      <c r="G25" s="517"/>
      <c r="H25" s="517"/>
      <c r="I25" s="517"/>
      <c r="J25" s="517"/>
      <c r="K25" s="517"/>
      <c r="L25" s="517"/>
      <c r="M25" s="517"/>
      <c r="N25" s="517"/>
      <c r="O25" s="517"/>
      <c r="P25" s="1"/>
      <c r="Q25" s="114"/>
      <c r="S25" s="293" t="s">
        <v>639</v>
      </c>
      <c r="T25" s="294" t="e">
        <f>VLOOKUP(F23,'4.2 Kategorie A &amp; B'!I4:J31,2,FALSE)</f>
        <v>#N/A</v>
      </c>
      <c r="U25" s="293" t="e">
        <f>VLOOKUP(T25,T22:U23,2,FALSE)</f>
        <v>#N/A</v>
      </c>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c r="IU25" s="114"/>
      <c r="IV25" s="114"/>
      <c r="IW25" s="114"/>
      <c r="IX25" s="114"/>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4"/>
      <c r="NJ25" s="114"/>
      <c r="NK25" s="114"/>
      <c r="NL25" s="114"/>
      <c r="NM25" s="114"/>
      <c r="NN25" s="114"/>
      <c r="NO25" s="114"/>
      <c r="NP25" s="114"/>
      <c r="NQ25" s="114"/>
      <c r="NR25" s="114"/>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row>
    <row r="26" spans="1:421" s="73" customFormat="1" ht="16.5" customHeight="1" x14ac:dyDescent="0.3">
      <c r="A26" s="114"/>
      <c r="B26" s="1"/>
      <c r="C26" s="1"/>
      <c r="D26" s="292"/>
      <c r="E26" s="9"/>
      <c r="F26" s="1"/>
      <c r="G26" s="1"/>
      <c r="H26" s="1"/>
      <c r="I26" s="1"/>
      <c r="J26" s="1"/>
      <c r="K26" s="1"/>
      <c r="L26" s="1"/>
      <c r="M26" s="1"/>
      <c r="N26" s="1"/>
      <c r="O26" s="1"/>
      <c r="P26" s="1"/>
      <c r="Q26" s="114"/>
      <c r="S26" s="293" t="s">
        <v>470</v>
      </c>
      <c r="T26" s="294" t="e">
        <f>VLOOKUP(F23,'4.2 Kategorie A &amp; B'!I4:K31,3,FALSE)</f>
        <v>#N/A</v>
      </c>
      <c r="U26" s="293" t="e">
        <f>VLOOKUP(T26,T22:U23,2,FALSE)</f>
        <v>#N/A</v>
      </c>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c r="IU26" s="114"/>
      <c r="IV26" s="114"/>
      <c r="IW26" s="114"/>
      <c r="IX26" s="114"/>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4"/>
      <c r="NJ26" s="114"/>
      <c r="NK26" s="114"/>
      <c r="NL26" s="114"/>
      <c r="NM26" s="114"/>
      <c r="NN26" s="114"/>
      <c r="NO26" s="114"/>
      <c r="NP26" s="114"/>
      <c r="NQ26" s="114"/>
      <c r="NR26" s="114"/>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row>
    <row r="27" spans="1:421" s="73" customFormat="1" ht="30" customHeight="1" x14ac:dyDescent="0.3">
      <c r="A27" s="114"/>
      <c r="B27" s="1"/>
      <c r="C27" s="1"/>
      <c r="D27" s="292" t="s">
        <v>469</v>
      </c>
      <c r="E27" s="9"/>
      <c r="F27" s="517" t="str">
        <f>IF(F23="","",U26)</f>
        <v/>
      </c>
      <c r="G27" s="517"/>
      <c r="H27" s="517"/>
      <c r="I27" s="517"/>
      <c r="J27" s="517"/>
      <c r="K27" s="517"/>
      <c r="L27" s="517"/>
      <c r="M27" s="517"/>
      <c r="N27" s="517"/>
      <c r="O27" s="517"/>
      <c r="P27" s="1"/>
      <c r="Q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c r="IU27" s="114"/>
      <c r="IV27" s="114"/>
      <c r="IW27" s="114"/>
      <c r="IX27" s="114"/>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4"/>
      <c r="NJ27" s="114"/>
      <c r="NK27" s="114"/>
      <c r="NL27" s="114"/>
      <c r="NM27" s="114"/>
      <c r="NN27" s="114"/>
      <c r="NO27" s="114"/>
      <c r="NP27" s="114"/>
      <c r="NQ27" s="114"/>
      <c r="NR27" s="114"/>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row>
    <row r="28" spans="1:421" s="73" customFormat="1" ht="16.5" customHeight="1" x14ac:dyDescent="0.3">
      <c r="A28" s="114"/>
      <c r="B28" s="1"/>
      <c r="C28" s="1"/>
      <c r="D28" s="1"/>
      <c r="E28" s="9"/>
      <c r="F28" s="1"/>
      <c r="G28" s="1"/>
      <c r="H28" s="1"/>
      <c r="I28" s="1"/>
      <c r="J28" s="1"/>
      <c r="K28" s="1"/>
      <c r="L28" s="1"/>
      <c r="M28" s="1"/>
      <c r="N28" s="1"/>
      <c r="O28" s="1"/>
      <c r="P28" s="1"/>
      <c r="Q28" s="114"/>
      <c r="S28" s="116"/>
      <c r="T28" s="116"/>
      <c r="U28" s="116"/>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c r="IU28" s="114"/>
      <c r="IV28" s="114"/>
      <c r="IW28" s="114"/>
      <c r="IX28" s="114"/>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4"/>
      <c r="NJ28" s="114"/>
      <c r="NK28" s="114"/>
      <c r="NL28" s="114"/>
      <c r="NM28" s="114"/>
      <c r="NN28" s="114"/>
      <c r="NO28" s="114"/>
      <c r="NP28" s="114"/>
      <c r="NQ28" s="114"/>
      <c r="NR28" s="114"/>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row>
    <row r="29" spans="1:421" s="73" customFormat="1" ht="16.5" hidden="1" customHeight="1" x14ac:dyDescent="0.3">
      <c r="A29" s="114"/>
      <c r="B29" s="1"/>
      <c r="C29" s="1"/>
      <c r="D29" s="520" t="s">
        <v>468</v>
      </c>
      <c r="E29" s="520"/>
      <c r="F29" s="519"/>
      <c r="G29" s="519"/>
      <c r="H29" s="519"/>
      <c r="I29" s="519"/>
      <c r="J29" s="519"/>
      <c r="K29" s="519"/>
      <c r="L29" s="519"/>
      <c r="M29" s="519"/>
      <c r="N29" s="519"/>
      <c r="O29" s="519"/>
      <c r="P29" s="1"/>
      <c r="Q29" s="114"/>
      <c r="U29" s="414" t="s">
        <v>714</v>
      </c>
      <c r="V29" s="414" t="s">
        <v>712</v>
      </c>
      <c r="W29" s="414" t="s">
        <v>563</v>
      </c>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c r="IU29" s="114"/>
      <c r="IV29" s="114"/>
      <c r="IW29" s="114"/>
      <c r="IX29" s="114"/>
      <c r="IY29" s="114"/>
      <c r="IZ29" s="114"/>
      <c r="JA29" s="114"/>
      <c r="JB29" s="114"/>
      <c r="JC29" s="114"/>
      <c r="JD29" s="114"/>
      <c r="JE29" s="114"/>
      <c r="JF29" s="114"/>
      <c r="JG29" s="114"/>
      <c r="JH29" s="114"/>
      <c r="JI29" s="114"/>
      <c r="JJ29" s="114"/>
      <c r="JK29" s="114"/>
      <c r="JL29" s="114"/>
      <c r="JM29" s="114"/>
      <c r="JN29" s="114"/>
      <c r="JO29" s="114"/>
      <c r="JP29" s="114"/>
      <c r="JQ29" s="114"/>
      <c r="JR29" s="114"/>
      <c r="JS29" s="114"/>
      <c r="JT29" s="114"/>
      <c r="JU29" s="114"/>
      <c r="JV29" s="114"/>
      <c r="JW29" s="114"/>
      <c r="JX29" s="114"/>
      <c r="JY29" s="114"/>
      <c r="JZ29" s="114"/>
      <c r="KA29" s="114"/>
      <c r="KB29" s="114"/>
      <c r="KC29" s="114"/>
      <c r="KD29" s="114"/>
      <c r="KE29" s="114"/>
      <c r="KF29" s="114"/>
      <c r="KG29" s="114"/>
      <c r="KH29" s="114"/>
      <c r="KI29" s="114"/>
      <c r="KJ29" s="114"/>
      <c r="KK29" s="114"/>
      <c r="KL29" s="114"/>
      <c r="KM29" s="114"/>
      <c r="KN29" s="114"/>
      <c r="KO29" s="114"/>
      <c r="KP29" s="114"/>
      <c r="KQ29" s="114"/>
      <c r="KR29" s="114"/>
      <c r="KS29" s="114"/>
      <c r="KT29" s="114"/>
      <c r="KU29" s="114"/>
      <c r="KV29" s="114"/>
      <c r="KW29" s="114"/>
      <c r="KX29" s="114"/>
      <c r="KY29" s="114"/>
      <c r="KZ29" s="114"/>
      <c r="LA29" s="114"/>
      <c r="LB29" s="114"/>
      <c r="LC29" s="114"/>
      <c r="LD29" s="114"/>
      <c r="LE29" s="114"/>
      <c r="LF29" s="114"/>
      <c r="LG29" s="114"/>
      <c r="LH29" s="114"/>
      <c r="LI29" s="114"/>
      <c r="LJ29" s="114"/>
      <c r="LK29" s="114"/>
      <c r="LL29" s="114"/>
      <c r="LM29" s="114"/>
      <c r="LN29" s="114"/>
      <c r="LO29" s="114"/>
      <c r="LP29" s="114"/>
      <c r="LQ29" s="114"/>
      <c r="LR29" s="114"/>
      <c r="LS29" s="114"/>
      <c r="LT29" s="114"/>
      <c r="LU29" s="114"/>
      <c r="LV29" s="114"/>
      <c r="LW29" s="114"/>
      <c r="LX29" s="114"/>
      <c r="LY29" s="114"/>
      <c r="LZ29" s="114"/>
      <c r="MA29" s="114"/>
      <c r="MB29" s="114"/>
      <c r="MC29" s="114"/>
      <c r="MD29" s="114"/>
      <c r="ME29" s="114"/>
      <c r="MF29" s="114"/>
      <c r="MG29" s="114"/>
      <c r="MH29" s="114"/>
      <c r="MI29" s="114"/>
      <c r="MJ29" s="114"/>
      <c r="MK29" s="114"/>
      <c r="ML29" s="114"/>
      <c r="MM29" s="114"/>
      <c r="MN29" s="114"/>
      <c r="MO29" s="114"/>
      <c r="MP29" s="114"/>
      <c r="MQ29" s="114"/>
      <c r="MR29" s="114"/>
      <c r="MS29" s="114"/>
      <c r="MT29" s="114"/>
      <c r="MU29" s="114"/>
      <c r="MV29" s="114"/>
      <c r="MW29" s="114"/>
      <c r="MX29" s="114"/>
      <c r="MY29" s="114"/>
      <c r="MZ29" s="114"/>
      <c r="NA29" s="114"/>
      <c r="NB29" s="114"/>
      <c r="NC29" s="114"/>
      <c r="ND29" s="114"/>
      <c r="NE29" s="114"/>
      <c r="NF29" s="114"/>
      <c r="NG29" s="114"/>
      <c r="NH29" s="114"/>
      <c r="NI29" s="114"/>
      <c r="NJ29" s="114"/>
      <c r="NK29" s="114"/>
      <c r="NL29" s="114"/>
      <c r="NM29" s="114"/>
      <c r="NN29" s="114"/>
      <c r="NO29" s="114"/>
      <c r="NP29" s="114"/>
      <c r="NQ29" s="114"/>
      <c r="NR29" s="114"/>
      <c r="NS29" s="114"/>
      <c r="NT29" s="114"/>
      <c r="NU29" s="114"/>
      <c r="NV29" s="114"/>
      <c r="NW29" s="114"/>
      <c r="NX29" s="114"/>
      <c r="NY29" s="114"/>
      <c r="NZ29" s="114"/>
      <c r="OA29" s="114"/>
      <c r="OB29" s="114"/>
      <c r="OC29" s="114"/>
      <c r="OD29" s="114"/>
      <c r="OE29" s="114"/>
      <c r="OF29" s="114"/>
      <c r="OG29" s="114"/>
      <c r="OH29" s="114"/>
      <c r="OI29" s="114"/>
      <c r="OJ29" s="114"/>
      <c r="OK29" s="114"/>
      <c r="OL29" s="114"/>
      <c r="OM29" s="114"/>
      <c r="ON29" s="114"/>
      <c r="OO29" s="114"/>
      <c r="OP29" s="114"/>
      <c r="OQ29" s="114"/>
      <c r="OR29" s="114"/>
      <c r="OS29" s="114"/>
      <c r="OT29" s="114"/>
      <c r="OU29" s="114"/>
      <c r="OV29" s="114"/>
      <c r="OW29" s="114"/>
      <c r="OX29" s="114"/>
      <c r="OY29" s="114"/>
      <c r="OZ29" s="114"/>
      <c r="PA29" s="114"/>
      <c r="PB29" s="114"/>
      <c r="PC29" s="114"/>
      <c r="PD29" s="114"/>
      <c r="PE29" s="114"/>
    </row>
    <row r="30" spans="1:421" s="73" customFormat="1" ht="16.5" hidden="1" customHeight="1" x14ac:dyDescent="0.3">
      <c r="A30" s="114"/>
      <c r="B30" s="1"/>
      <c r="C30" s="1"/>
      <c r="D30" s="520"/>
      <c r="E30" s="520"/>
      <c r="F30" s="519"/>
      <c r="G30" s="519"/>
      <c r="H30" s="519"/>
      <c r="I30" s="519"/>
      <c r="J30" s="519"/>
      <c r="K30" s="519"/>
      <c r="L30" s="519"/>
      <c r="M30" s="519"/>
      <c r="N30" s="519"/>
      <c r="O30" s="519"/>
      <c r="P30" s="1"/>
      <c r="Q30" s="114"/>
      <c r="U30" s="415" t="s">
        <v>708</v>
      </c>
      <c r="V30" s="415">
        <f>IF(F13=U11,1,0)</f>
        <v>0</v>
      </c>
      <c r="W30" s="416">
        <f>IF(F13=U11,1,0)</f>
        <v>0</v>
      </c>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c r="IT30" s="114"/>
      <c r="IU30" s="114"/>
      <c r="IV30" s="114"/>
      <c r="IW30" s="114"/>
      <c r="IX30" s="114"/>
      <c r="IY30" s="114"/>
      <c r="IZ30" s="114"/>
      <c r="JA30" s="114"/>
      <c r="JB30" s="114"/>
      <c r="JC30" s="114"/>
      <c r="JD30" s="114"/>
      <c r="JE30" s="114"/>
      <c r="JF30" s="114"/>
      <c r="JG30" s="114"/>
      <c r="JH30" s="114"/>
      <c r="JI30" s="114"/>
      <c r="JJ30" s="114"/>
      <c r="JK30" s="114"/>
      <c r="JL30" s="114"/>
      <c r="JM30" s="114"/>
      <c r="JN30" s="114"/>
      <c r="JO30" s="114"/>
      <c r="JP30" s="114"/>
      <c r="JQ30" s="114"/>
      <c r="JR30" s="114"/>
      <c r="JS30" s="114"/>
      <c r="JT30" s="114"/>
      <c r="JU30" s="114"/>
      <c r="JV30" s="114"/>
      <c r="JW30" s="114"/>
      <c r="JX30" s="114"/>
      <c r="JY30" s="114"/>
      <c r="JZ30" s="114"/>
      <c r="KA30" s="114"/>
      <c r="KB30" s="114"/>
      <c r="KC30" s="114"/>
      <c r="KD30" s="114"/>
      <c r="KE30" s="114"/>
      <c r="KF30" s="114"/>
      <c r="KG30" s="114"/>
      <c r="KH30" s="114"/>
      <c r="KI30" s="114"/>
      <c r="KJ30" s="114"/>
      <c r="KK30" s="114"/>
      <c r="KL30" s="114"/>
      <c r="KM30" s="114"/>
      <c r="KN30" s="114"/>
      <c r="KO30" s="114"/>
      <c r="KP30" s="114"/>
      <c r="KQ30" s="114"/>
      <c r="KR30" s="114"/>
      <c r="KS30" s="114"/>
      <c r="KT30" s="114"/>
      <c r="KU30" s="114"/>
      <c r="KV30" s="114"/>
      <c r="KW30" s="114"/>
      <c r="KX30" s="114"/>
      <c r="KY30" s="114"/>
      <c r="KZ30" s="114"/>
      <c r="LA30" s="114"/>
      <c r="LB30" s="114"/>
      <c r="LC30" s="114"/>
      <c r="LD30" s="114"/>
      <c r="LE30" s="114"/>
      <c r="LF30" s="114"/>
      <c r="LG30" s="114"/>
      <c r="LH30" s="114"/>
      <c r="LI30" s="114"/>
      <c r="LJ30" s="114"/>
      <c r="LK30" s="114"/>
      <c r="LL30" s="114"/>
      <c r="LM30" s="114"/>
      <c r="LN30" s="114"/>
      <c r="LO30" s="114"/>
      <c r="LP30" s="114"/>
      <c r="LQ30" s="114"/>
      <c r="LR30" s="114"/>
      <c r="LS30" s="114"/>
      <c r="LT30" s="114"/>
      <c r="LU30" s="114"/>
      <c r="LV30" s="114"/>
      <c r="LW30" s="114"/>
      <c r="LX30" s="114"/>
      <c r="LY30" s="114"/>
      <c r="LZ30" s="114"/>
      <c r="MA30" s="114"/>
      <c r="MB30" s="114"/>
      <c r="MC30" s="114"/>
      <c r="MD30" s="114"/>
      <c r="ME30" s="114"/>
      <c r="MF30" s="114"/>
      <c r="MG30" s="114"/>
      <c r="MH30" s="114"/>
      <c r="MI30" s="114"/>
      <c r="MJ30" s="114"/>
      <c r="MK30" s="114"/>
      <c r="ML30" s="114"/>
      <c r="MM30" s="114"/>
      <c r="MN30" s="114"/>
      <c r="MO30" s="114"/>
      <c r="MP30" s="114"/>
      <c r="MQ30" s="114"/>
      <c r="MR30" s="114"/>
      <c r="MS30" s="114"/>
      <c r="MT30" s="114"/>
      <c r="MU30" s="114"/>
      <c r="MV30" s="114"/>
      <c r="MW30" s="114"/>
      <c r="MX30" s="114"/>
      <c r="MY30" s="114"/>
      <c r="MZ30" s="114"/>
      <c r="NA30" s="114"/>
      <c r="NB30" s="114"/>
      <c r="NC30" s="114"/>
      <c r="ND30" s="114"/>
      <c r="NE30" s="114"/>
      <c r="NF30" s="114"/>
      <c r="NG30" s="114"/>
      <c r="NH30" s="114"/>
      <c r="NI30" s="114"/>
      <c r="NJ30" s="114"/>
      <c r="NK30" s="114"/>
      <c r="NL30" s="114"/>
      <c r="NM30" s="114"/>
      <c r="NN30" s="114"/>
      <c r="NO30" s="114"/>
      <c r="NP30" s="114"/>
      <c r="NQ30" s="114"/>
      <c r="NR30" s="114"/>
      <c r="NS30" s="114"/>
      <c r="NT30" s="114"/>
      <c r="NU30" s="114"/>
      <c r="NV30" s="114"/>
      <c r="NW30" s="114"/>
      <c r="NX30" s="114"/>
      <c r="NY30" s="114"/>
      <c r="NZ30" s="114"/>
      <c r="OA30" s="114"/>
      <c r="OB30" s="114"/>
      <c r="OC30" s="114"/>
      <c r="OD30" s="114"/>
      <c r="OE30" s="114"/>
      <c r="OF30" s="114"/>
      <c r="OG30" s="114"/>
      <c r="OH30" s="114"/>
      <c r="OI30" s="114"/>
      <c r="OJ30" s="114"/>
      <c r="OK30" s="114"/>
      <c r="OL30" s="114"/>
      <c r="OM30" s="114"/>
      <c r="ON30" s="114"/>
      <c r="OO30" s="114"/>
      <c r="OP30" s="114"/>
      <c r="OQ30" s="114"/>
      <c r="OR30" s="114"/>
      <c r="OS30" s="114"/>
      <c r="OT30" s="114"/>
      <c r="OU30" s="114"/>
      <c r="OV30" s="114"/>
      <c r="OW30" s="114"/>
      <c r="OX30" s="114"/>
      <c r="OY30" s="114"/>
      <c r="OZ30" s="114"/>
      <c r="PA30" s="114"/>
      <c r="PB30" s="114"/>
      <c r="PC30" s="114"/>
      <c r="PD30" s="114"/>
      <c r="PE30" s="114"/>
    </row>
    <row r="31" spans="1:421" s="73" customFormat="1" ht="16.5" hidden="1" customHeight="1" x14ac:dyDescent="0.3">
      <c r="A31" s="114"/>
      <c r="B31" s="1"/>
      <c r="C31" s="1"/>
      <c r="D31" s="520"/>
      <c r="E31" s="520"/>
      <c r="F31" s="519"/>
      <c r="G31" s="519"/>
      <c r="H31" s="519"/>
      <c r="I31" s="519"/>
      <c r="J31" s="519"/>
      <c r="K31" s="519"/>
      <c r="L31" s="519"/>
      <c r="M31" s="519"/>
      <c r="N31" s="519"/>
      <c r="O31" s="519"/>
      <c r="P31" s="1"/>
      <c r="Q31" s="114"/>
      <c r="U31" s="415" t="s">
        <v>709</v>
      </c>
      <c r="V31" s="415">
        <f>IF(F19=U17,2,0)</f>
        <v>0</v>
      </c>
      <c r="W31" s="416">
        <f>IF(F19=U17,2,0)</f>
        <v>0</v>
      </c>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c r="IT31" s="114"/>
      <c r="IU31" s="114"/>
      <c r="IV31" s="114"/>
      <c r="IW31" s="114"/>
      <c r="IX31" s="114"/>
      <c r="IY31" s="114"/>
      <c r="IZ31" s="114"/>
      <c r="JA31" s="114"/>
      <c r="JB31" s="114"/>
      <c r="JC31" s="114"/>
      <c r="JD31" s="114"/>
      <c r="JE31" s="114"/>
      <c r="JF31" s="114"/>
      <c r="JG31" s="114"/>
      <c r="JH31" s="114"/>
      <c r="JI31" s="114"/>
      <c r="JJ31" s="114"/>
      <c r="JK31" s="114"/>
      <c r="JL31" s="114"/>
      <c r="JM31" s="114"/>
      <c r="JN31" s="114"/>
      <c r="JO31" s="114"/>
      <c r="JP31" s="114"/>
      <c r="JQ31" s="114"/>
      <c r="JR31" s="114"/>
      <c r="JS31" s="114"/>
      <c r="JT31" s="114"/>
      <c r="JU31" s="114"/>
      <c r="JV31" s="114"/>
      <c r="JW31" s="114"/>
      <c r="JX31" s="114"/>
      <c r="JY31" s="114"/>
      <c r="JZ31" s="114"/>
      <c r="KA31" s="114"/>
      <c r="KB31" s="114"/>
      <c r="KC31" s="114"/>
      <c r="KD31" s="114"/>
      <c r="KE31" s="114"/>
      <c r="KF31" s="114"/>
      <c r="KG31" s="114"/>
      <c r="KH31" s="114"/>
      <c r="KI31" s="114"/>
      <c r="KJ31" s="114"/>
      <c r="KK31" s="114"/>
      <c r="KL31" s="114"/>
      <c r="KM31" s="114"/>
      <c r="KN31" s="114"/>
      <c r="KO31" s="114"/>
      <c r="KP31" s="114"/>
      <c r="KQ31" s="114"/>
      <c r="KR31" s="114"/>
      <c r="KS31" s="114"/>
      <c r="KT31" s="114"/>
      <c r="KU31" s="114"/>
      <c r="KV31" s="114"/>
      <c r="KW31" s="114"/>
      <c r="KX31" s="114"/>
      <c r="KY31" s="114"/>
      <c r="KZ31" s="114"/>
      <c r="LA31" s="114"/>
      <c r="LB31" s="114"/>
      <c r="LC31" s="114"/>
      <c r="LD31" s="114"/>
      <c r="LE31" s="114"/>
      <c r="LF31" s="114"/>
      <c r="LG31" s="114"/>
      <c r="LH31" s="114"/>
      <c r="LI31" s="114"/>
      <c r="LJ31" s="114"/>
      <c r="LK31" s="114"/>
      <c r="LL31" s="114"/>
      <c r="LM31" s="114"/>
      <c r="LN31" s="114"/>
      <c r="LO31" s="114"/>
      <c r="LP31" s="114"/>
      <c r="LQ31" s="114"/>
      <c r="LR31" s="114"/>
      <c r="LS31" s="114"/>
      <c r="LT31" s="114"/>
      <c r="LU31" s="114"/>
      <c r="LV31" s="114"/>
      <c r="LW31" s="114"/>
      <c r="LX31" s="114"/>
      <c r="LY31" s="114"/>
      <c r="LZ31" s="114"/>
      <c r="MA31" s="114"/>
      <c r="MB31" s="114"/>
      <c r="MC31" s="114"/>
      <c r="MD31" s="114"/>
      <c r="ME31" s="114"/>
      <c r="MF31" s="114"/>
      <c r="MG31" s="114"/>
      <c r="MH31" s="114"/>
      <c r="MI31" s="114"/>
      <c r="MJ31" s="114"/>
      <c r="MK31" s="114"/>
      <c r="ML31" s="114"/>
      <c r="MM31" s="114"/>
      <c r="MN31" s="114"/>
      <c r="MO31" s="114"/>
      <c r="MP31" s="114"/>
      <c r="MQ31" s="114"/>
      <c r="MR31" s="114"/>
      <c r="MS31" s="114"/>
      <c r="MT31" s="114"/>
      <c r="MU31" s="114"/>
      <c r="MV31" s="114"/>
      <c r="MW31" s="114"/>
      <c r="MX31" s="114"/>
      <c r="MY31" s="114"/>
      <c r="MZ31" s="114"/>
      <c r="NA31" s="114"/>
      <c r="NB31" s="114"/>
      <c r="NC31" s="114"/>
      <c r="ND31" s="114"/>
      <c r="NE31" s="114"/>
      <c r="NF31" s="114"/>
      <c r="NG31" s="114"/>
      <c r="NH31" s="114"/>
      <c r="NI31" s="114"/>
      <c r="NJ31" s="114"/>
      <c r="NK31" s="114"/>
      <c r="NL31" s="114"/>
      <c r="NM31" s="114"/>
      <c r="NN31" s="114"/>
      <c r="NO31" s="114"/>
      <c r="NP31" s="114"/>
      <c r="NQ31" s="114"/>
      <c r="NR31" s="114"/>
      <c r="NS31" s="114"/>
      <c r="NT31" s="114"/>
      <c r="NU31" s="114"/>
      <c r="NV31" s="114"/>
      <c r="NW31" s="114"/>
      <c r="NX31" s="114"/>
      <c r="NY31" s="114"/>
      <c r="NZ31" s="114"/>
      <c r="OA31" s="114"/>
      <c r="OB31" s="114"/>
      <c r="OC31" s="114"/>
      <c r="OD31" s="114"/>
      <c r="OE31" s="114"/>
      <c r="OF31" s="114"/>
      <c r="OG31" s="114"/>
      <c r="OH31" s="114"/>
      <c r="OI31" s="114"/>
      <c r="OJ31" s="114"/>
      <c r="OK31" s="114"/>
      <c r="OL31" s="114"/>
      <c r="OM31" s="114"/>
      <c r="ON31" s="114"/>
      <c r="OO31" s="114"/>
      <c r="OP31" s="114"/>
      <c r="OQ31" s="114"/>
      <c r="OR31" s="114"/>
      <c r="OS31" s="114"/>
      <c r="OT31" s="114"/>
      <c r="OU31" s="114"/>
      <c r="OV31" s="114"/>
      <c r="OW31" s="114"/>
      <c r="OX31" s="114"/>
      <c r="OY31" s="114"/>
      <c r="OZ31" s="114"/>
      <c r="PA31" s="114"/>
      <c r="PB31" s="114"/>
      <c r="PC31" s="114"/>
      <c r="PD31" s="114"/>
      <c r="PE31" s="114"/>
    </row>
    <row r="32" spans="1:421" s="73" customFormat="1" ht="16.5" hidden="1" customHeight="1" x14ac:dyDescent="0.3">
      <c r="A32" s="114"/>
      <c r="B32" s="1"/>
      <c r="C32" s="1"/>
      <c r="D32" s="520"/>
      <c r="E32" s="520"/>
      <c r="F32" s="519"/>
      <c r="G32" s="519"/>
      <c r="H32" s="519"/>
      <c r="I32" s="519"/>
      <c r="J32" s="519"/>
      <c r="K32" s="519"/>
      <c r="L32" s="519"/>
      <c r="M32" s="519"/>
      <c r="N32" s="519"/>
      <c r="O32" s="519"/>
      <c r="P32" s="1"/>
      <c r="Q32" s="114"/>
      <c r="U32" s="415" t="s">
        <v>710</v>
      </c>
      <c r="V32" s="415">
        <f>IF(F23&lt;&gt;"",IF(F25=U22,3,4),0)</f>
        <v>0</v>
      </c>
      <c r="W32" s="416">
        <f>IF(F23&lt;&gt;"",IF(F27=U22,3,4),0)</f>
        <v>0</v>
      </c>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c r="IT32" s="114"/>
      <c r="IU32" s="114"/>
      <c r="IV32" s="114"/>
      <c r="IW32" s="114"/>
      <c r="IX32" s="114"/>
      <c r="IY32" s="114"/>
      <c r="IZ32" s="114"/>
      <c r="JA32" s="114"/>
      <c r="JB32" s="114"/>
      <c r="JC32" s="114"/>
      <c r="JD32" s="114"/>
      <c r="JE32" s="114"/>
      <c r="JF32" s="114"/>
      <c r="JG32" s="114"/>
      <c r="JH32" s="114"/>
      <c r="JI32" s="114"/>
      <c r="JJ32" s="114"/>
      <c r="JK32" s="114"/>
      <c r="JL32" s="114"/>
      <c r="JM32" s="114"/>
      <c r="JN32" s="114"/>
      <c r="JO32" s="114"/>
      <c r="JP32" s="114"/>
      <c r="JQ32" s="114"/>
      <c r="JR32" s="114"/>
      <c r="JS32" s="114"/>
      <c r="JT32" s="114"/>
      <c r="JU32" s="114"/>
      <c r="JV32" s="114"/>
      <c r="JW32" s="114"/>
      <c r="JX32" s="114"/>
      <c r="JY32" s="114"/>
      <c r="JZ32" s="114"/>
      <c r="KA32" s="114"/>
      <c r="KB32" s="114"/>
      <c r="KC32" s="114"/>
      <c r="KD32" s="114"/>
      <c r="KE32" s="114"/>
      <c r="KF32" s="114"/>
      <c r="KG32" s="114"/>
      <c r="KH32" s="114"/>
      <c r="KI32" s="114"/>
      <c r="KJ32" s="114"/>
      <c r="KK32" s="114"/>
      <c r="KL32" s="114"/>
      <c r="KM32" s="114"/>
      <c r="KN32" s="114"/>
      <c r="KO32" s="114"/>
      <c r="KP32" s="114"/>
      <c r="KQ32" s="114"/>
      <c r="KR32" s="114"/>
      <c r="KS32" s="114"/>
      <c r="KT32" s="114"/>
      <c r="KU32" s="114"/>
      <c r="KV32" s="114"/>
      <c r="KW32" s="114"/>
      <c r="KX32" s="114"/>
      <c r="KY32" s="114"/>
      <c r="KZ32" s="114"/>
      <c r="LA32" s="114"/>
      <c r="LB32" s="114"/>
      <c r="LC32" s="114"/>
      <c r="LD32" s="114"/>
      <c r="LE32" s="114"/>
      <c r="LF32" s="114"/>
      <c r="LG32" s="114"/>
      <c r="LH32" s="114"/>
      <c r="LI32" s="114"/>
      <c r="LJ32" s="114"/>
      <c r="LK32" s="114"/>
      <c r="LL32" s="114"/>
      <c r="LM32" s="114"/>
      <c r="LN32" s="114"/>
      <c r="LO32" s="114"/>
      <c r="LP32" s="114"/>
      <c r="LQ32" s="114"/>
      <c r="LR32" s="114"/>
      <c r="LS32" s="114"/>
      <c r="LT32" s="114"/>
      <c r="LU32" s="114"/>
      <c r="LV32" s="114"/>
      <c r="LW32" s="114"/>
      <c r="LX32" s="114"/>
      <c r="LY32" s="114"/>
      <c r="LZ32" s="114"/>
      <c r="MA32" s="114"/>
      <c r="MB32" s="114"/>
      <c r="MC32" s="114"/>
      <c r="MD32" s="114"/>
      <c r="ME32" s="114"/>
      <c r="MF32" s="114"/>
      <c r="MG32" s="114"/>
      <c r="MH32" s="114"/>
      <c r="MI32" s="114"/>
      <c r="MJ32" s="114"/>
      <c r="MK32" s="114"/>
      <c r="ML32" s="114"/>
      <c r="MM32" s="114"/>
      <c r="MN32" s="114"/>
      <c r="MO32" s="114"/>
      <c r="MP32" s="114"/>
      <c r="MQ32" s="114"/>
      <c r="MR32" s="114"/>
      <c r="MS32" s="114"/>
      <c r="MT32" s="114"/>
      <c r="MU32" s="114"/>
      <c r="MV32" s="114"/>
      <c r="MW32" s="114"/>
      <c r="MX32" s="114"/>
      <c r="MY32" s="114"/>
      <c r="MZ32" s="114"/>
      <c r="NA32" s="114"/>
      <c r="NB32" s="114"/>
      <c r="NC32" s="114"/>
      <c r="ND32" s="114"/>
      <c r="NE32" s="114"/>
      <c r="NF32" s="114"/>
      <c r="NG32" s="114"/>
      <c r="NH32" s="114"/>
      <c r="NI32" s="114"/>
      <c r="NJ32" s="114"/>
      <c r="NK32" s="114"/>
      <c r="NL32" s="114"/>
      <c r="NM32" s="114"/>
      <c r="NN32" s="114"/>
      <c r="NO32" s="114"/>
      <c r="NP32" s="114"/>
      <c r="NQ32" s="114"/>
      <c r="NR32" s="114"/>
      <c r="NS32" s="114"/>
      <c r="NT32" s="114"/>
      <c r="NU32" s="114"/>
      <c r="NV32" s="114"/>
      <c r="NW32" s="114"/>
      <c r="NX32" s="114"/>
      <c r="NY32" s="114"/>
      <c r="NZ32" s="114"/>
      <c r="OA32" s="114"/>
      <c r="OB32" s="114"/>
      <c r="OC32" s="114"/>
      <c r="OD32" s="114"/>
      <c r="OE32" s="114"/>
      <c r="OF32" s="114"/>
      <c r="OG32" s="114"/>
      <c r="OH32" s="114"/>
      <c r="OI32" s="114"/>
      <c r="OJ32" s="114"/>
      <c r="OK32" s="114"/>
      <c r="OL32" s="114"/>
      <c r="OM32" s="114"/>
      <c r="ON32" s="114"/>
      <c r="OO32" s="114"/>
      <c r="OP32" s="114"/>
      <c r="OQ32" s="114"/>
      <c r="OR32" s="114"/>
      <c r="OS32" s="114"/>
      <c r="OT32" s="114"/>
      <c r="OU32" s="114"/>
      <c r="OV32" s="114"/>
      <c r="OW32" s="114"/>
      <c r="OX32" s="114"/>
      <c r="OY32" s="114"/>
      <c r="OZ32" s="114"/>
      <c r="PA32" s="114"/>
      <c r="PB32" s="114"/>
      <c r="PC32" s="114"/>
      <c r="PD32" s="114"/>
      <c r="PE32" s="114"/>
    </row>
    <row r="33" spans="1:421" s="73" customFormat="1" ht="16.5" customHeight="1" x14ac:dyDescent="0.3">
      <c r="A33" s="114"/>
      <c r="B33" s="1"/>
      <c r="C33" s="1"/>
      <c r="D33" s="1"/>
      <c r="E33" s="9"/>
      <c r="F33" s="1"/>
      <c r="G33" s="1"/>
      <c r="H33" s="1"/>
      <c r="I33" s="1"/>
      <c r="J33" s="1"/>
      <c r="K33" s="1"/>
      <c r="L33" s="1"/>
      <c r="M33" s="1"/>
      <c r="N33" s="1"/>
      <c r="O33" s="1"/>
      <c r="P33" s="1"/>
      <c r="Q33" s="114"/>
      <c r="U33" s="415" t="s">
        <v>711</v>
      </c>
      <c r="V33" s="414">
        <f>MAX(V30:V32)</f>
        <v>0</v>
      </c>
      <c r="W33" s="418">
        <f>MAX(W30:W32)</f>
        <v>0</v>
      </c>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P33" s="114"/>
      <c r="HQ33" s="114"/>
      <c r="HR33" s="114"/>
      <c r="HS33" s="114"/>
      <c r="HT33" s="114"/>
      <c r="HU33" s="114"/>
      <c r="HV33" s="114"/>
      <c r="HW33" s="114"/>
      <c r="HX33" s="114"/>
      <c r="HY33" s="114"/>
      <c r="HZ33" s="114"/>
      <c r="IA33" s="114"/>
      <c r="IB33" s="114"/>
      <c r="IC33" s="114"/>
      <c r="ID33" s="114"/>
      <c r="IE33" s="114"/>
      <c r="IF33" s="114"/>
      <c r="IG33" s="114"/>
      <c r="IH33" s="114"/>
      <c r="II33" s="114"/>
      <c r="IJ33" s="114"/>
      <c r="IK33" s="114"/>
      <c r="IL33" s="114"/>
      <c r="IM33" s="114"/>
      <c r="IN33" s="114"/>
      <c r="IO33" s="114"/>
      <c r="IP33" s="114"/>
      <c r="IQ33" s="114"/>
      <c r="IR33" s="114"/>
      <c r="IS33" s="114"/>
      <c r="IT33" s="114"/>
      <c r="IU33" s="114"/>
      <c r="IV33" s="114"/>
      <c r="IW33" s="114"/>
      <c r="IX33" s="114"/>
      <c r="IY33" s="114"/>
      <c r="IZ33" s="114"/>
      <c r="JA33" s="114"/>
      <c r="JB33" s="114"/>
      <c r="JC33" s="114"/>
      <c r="JD33" s="114"/>
      <c r="JE33" s="114"/>
      <c r="JF33" s="114"/>
      <c r="JG33" s="114"/>
      <c r="JH33" s="114"/>
      <c r="JI33" s="114"/>
      <c r="JJ33" s="114"/>
      <c r="JK33" s="114"/>
      <c r="JL33" s="114"/>
      <c r="JM33" s="114"/>
      <c r="JN33" s="114"/>
      <c r="JO33" s="114"/>
      <c r="JP33" s="114"/>
      <c r="JQ33" s="114"/>
      <c r="JR33" s="114"/>
      <c r="JS33" s="114"/>
      <c r="JT33" s="114"/>
      <c r="JU33" s="114"/>
      <c r="JV33" s="114"/>
      <c r="JW33" s="114"/>
      <c r="JX33" s="114"/>
      <c r="JY33" s="114"/>
      <c r="JZ33" s="114"/>
      <c r="KA33" s="114"/>
      <c r="KB33" s="114"/>
      <c r="KC33" s="114"/>
      <c r="KD33" s="114"/>
      <c r="KE33" s="114"/>
      <c r="KF33" s="114"/>
      <c r="KG33" s="114"/>
      <c r="KH33" s="114"/>
      <c r="KI33" s="114"/>
      <c r="KJ33" s="114"/>
      <c r="KK33" s="114"/>
      <c r="KL33" s="114"/>
      <c r="KM33" s="114"/>
      <c r="KN33" s="114"/>
      <c r="KO33" s="114"/>
      <c r="KP33" s="114"/>
      <c r="KQ33" s="114"/>
      <c r="KR33" s="114"/>
      <c r="KS33" s="114"/>
      <c r="KT33" s="114"/>
      <c r="KU33" s="114"/>
      <c r="KV33" s="114"/>
      <c r="KW33" s="114"/>
      <c r="KX33" s="114"/>
      <c r="KY33" s="114"/>
      <c r="KZ33" s="114"/>
      <c r="LA33" s="114"/>
      <c r="LB33" s="114"/>
      <c r="LC33" s="114"/>
      <c r="LD33" s="114"/>
      <c r="LE33" s="114"/>
      <c r="LF33" s="114"/>
      <c r="LG33" s="114"/>
      <c r="LH33" s="114"/>
      <c r="LI33" s="114"/>
      <c r="LJ33" s="114"/>
      <c r="LK33" s="114"/>
      <c r="LL33" s="114"/>
      <c r="LM33" s="114"/>
      <c r="LN33" s="114"/>
      <c r="LO33" s="114"/>
      <c r="LP33" s="114"/>
      <c r="LQ33" s="114"/>
      <c r="LR33" s="114"/>
      <c r="LS33" s="114"/>
      <c r="LT33" s="114"/>
      <c r="LU33" s="114"/>
      <c r="LV33" s="114"/>
      <c r="LW33" s="114"/>
      <c r="LX33" s="114"/>
      <c r="LY33" s="114"/>
      <c r="LZ33" s="114"/>
      <c r="MA33" s="114"/>
      <c r="MB33" s="114"/>
      <c r="MC33" s="114"/>
      <c r="MD33" s="114"/>
      <c r="ME33" s="114"/>
      <c r="MF33" s="114"/>
      <c r="MG33" s="114"/>
      <c r="MH33" s="114"/>
      <c r="MI33" s="114"/>
      <c r="MJ33" s="114"/>
      <c r="MK33" s="114"/>
      <c r="ML33" s="114"/>
      <c r="MM33" s="114"/>
      <c r="MN33" s="114"/>
      <c r="MO33" s="114"/>
      <c r="MP33" s="114"/>
      <c r="MQ33" s="114"/>
      <c r="MR33" s="114"/>
      <c r="MS33" s="114"/>
      <c r="MT33" s="114"/>
      <c r="MU33" s="114"/>
      <c r="MV33" s="114"/>
      <c r="MW33" s="114"/>
      <c r="MX33" s="114"/>
      <c r="MY33" s="114"/>
      <c r="MZ33" s="114"/>
      <c r="NA33" s="114"/>
      <c r="NB33" s="114"/>
      <c r="NC33" s="114"/>
      <c r="ND33" s="114"/>
      <c r="NE33" s="114"/>
      <c r="NF33" s="114"/>
      <c r="NG33" s="114"/>
      <c r="NH33" s="114"/>
      <c r="NI33" s="114"/>
      <c r="NJ33" s="114"/>
      <c r="NK33" s="114"/>
      <c r="NL33" s="114"/>
      <c r="NM33" s="114"/>
      <c r="NN33" s="114"/>
      <c r="NO33" s="114"/>
      <c r="NP33" s="114"/>
      <c r="NQ33" s="114"/>
      <c r="NR33" s="114"/>
      <c r="NS33" s="114"/>
      <c r="NT33" s="114"/>
      <c r="NU33" s="114"/>
      <c r="NV33" s="114"/>
      <c r="NW33" s="114"/>
      <c r="NX33" s="114"/>
      <c r="NY33" s="114"/>
      <c r="NZ33" s="114"/>
      <c r="OA33" s="114"/>
      <c r="OB33" s="114"/>
      <c r="OC33" s="114"/>
      <c r="OD33" s="114"/>
      <c r="OE33" s="114"/>
      <c r="OF33" s="114"/>
      <c r="OG33" s="114"/>
      <c r="OH33" s="114"/>
      <c r="OI33" s="114"/>
      <c r="OJ33" s="114"/>
      <c r="OK33" s="114"/>
      <c r="OL33" s="114"/>
      <c r="OM33" s="114"/>
      <c r="ON33" s="114"/>
      <c r="OO33" s="114"/>
      <c r="OP33" s="114"/>
      <c r="OQ33" s="114"/>
      <c r="OR33" s="114"/>
      <c r="OS33" s="114"/>
      <c r="OT33" s="114"/>
      <c r="OU33" s="114"/>
      <c r="OV33" s="114"/>
      <c r="OW33" s="114"/>
      <c r="OX33" s="114"/>
      <c r="OY33" s="114"/>
      <c r="OZ33" s="114"/>
      <c r="PA33" s="114"/>
      <c r="PB33" s="114"/>
      <c r="PC33" s="114"/>
      <c r="PD33" s="114"/>
      <c r="PE33" s="114"/>
    </row>
    <row r="34" spans="1:421" s="73" customFormat="1" ht="30" customHeight="1" x14ac:dyDescent="0.3">
      <c r="A34" s="114"/>
      <c r="B34" s="1"/>
      <c r="C34" s="512" t="s">
        <v>467</v>
      </c>
      <c r="D34" s="512"/>
      <c r="E34" s="512"/>
      <c r="F34" s="512"/>
      <c r="G34" s="512"/>
      <c r="H34" s="512"/>
      <c r="I34" s="512"/>
      <c r="J34" s="512"/>
      <c r="K34" s="512"/>
      <c r="L34" s="512"/>
      <c r="M34" s="512"/>
      <c r="N34" s="512"/>
      <c r="O34" s="512"/>
      <c r="P34" s="1"/>
      <c r="Q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14"/>
      <c r="IE34" s="114"/>
      <c r="IF34" s="114"/>
      <c r="IG34" s="114"/>
      <c r="IH34" s="114"/>
      <c r="II34" s="114"/>
      <c r="IJ34" s="114"/>
      <c r="IK34" s="114"/>
      <c r="IL34" s="114"/>
      <c r="IM34" s="114"/>
      <c r="IN34" s="114"/>
      <c r="IO34" s="114"/>
      <c r="IP34" s="114"/>
      <c r="IQ34" s="114"/>
      <c r="IR34" s="114"/>
      <c r="IS34" s="114"/>
      <c r="IT34" s="114"/>
      <c r="IU34" s="114"/>
      <c r="IV34" s="114"/>
      <c r="IW34" s="114"/>
      <c r="IX34" s="114"/>
      <c r="IY34" s="114"/>
      <c r="IZ34" s="114"/>
      <c r="JA34" s="114"/>
      <c r="JB34" s="114"/>
      <c r="JC34" s="114"/>
      <c r="JD34" s="114"/>
      <c r="JE34" s="114"/>
      <c r="JF34" s="114"/>
      <c r="JG34" s="114"/>
      <c r="JH34" s="114"/>
      <c r="JI34" s="114"/>
      <c r="JJ34" s="114"/>
      <c r="JK34" s="114"/>
      <c r="JL34" s="114"/>
      <c r="JM34" s="114"/>
      <c r="JN34" s="114"/>
      <c r="JO34" s="114"/>
      <c r="JP34" s="114"/>
      <c r="JQ34" s="114"/>
      <c r="JR34" s="114"/>
      <c r="JS34" s="114"/>
      <c r="JT34" s="114"/>
      <c r="JU34" s="114"/>
      <c r="JV34" s="114"/>
      <c r="JW34" s="114"/>
      <c r="JX34" s="114"/>
      <c r="JY34" s="114"/>
      <c r="JZ34" s="114"/>
      <c r="KA34" s="114"/>
      <c r="KB34" s="114"/>
      <c r="KC34" s="114"/>
      <c r="KD34" s="114"/>
      <c r="KE34" s="114"/>
      <c r="KF34" s="114"/>
      <c r="KG34" s="114"/>
      <c r="KH34" s="114"/>
      <c r="KI34" s="114"/>
      <c r="KJ34" s="114"/>
      <c r="KK34" s="114"/>
      <c r="KL34" s="114"/>
      <c r="KM34" s="114"/>
      <c r="KN34" s="114"/>
      <c r="KO34" s="114"/>
      <c r="KP34" s="114"/>
      <c r="KQ34" s="114"/>
      <c r="KR34" s="114"/>
      <c r="KS34" s="114"/>
      <c r="KT34" s="114"/>
      <c r="KU34" s="114"/>
      <c r="KV34" s="114"/>
      <c r="KW34" s="114"/>
      <c r="KX34" s="114"/>
      <c r="KY34" s="114"/>
      <c r="KZ34" s="114"/>
      <c r="LA34" s="114"/>
      <c r="LB34" s="114"/>
      <c r="LC34" s="114"/>
      <c r="LD34" s="114"/>
      <c r="LE34" s="114"/>
      <c r="LF34" s="114"/>
      <c r="LG34" s="114"/>
      <c r="LH34" s="114"/>
      <c r="LI34" s="114"/>
      <c r="LJ34" s="114"/>
      <c r="LK34" s="114"/>
      <c r="LL34" s="114"/>
      <c r="LM34" s="114"/>
      <c r="LN34" s="114"/>
      <c r="LO34" s="114"/>
      <c r="LP34" s="114"/>
      <c r="LQ34" s="114"/>
      <c r="LR34" s="114"/>
      <c r="LS34" s="114"/>
      <c r="LT34" s="114"/>
      <c r="LU34" s="114"/>
      <c r="LV34" s="114"/>
      <c r="LW34" s="114"/>
      <c r="LX34" s="114"/>
      <c r="LY34" s="114"/>
      <c r="LZ34" s="114"/>
      <c r="MA34" s="114"/>
      <c r="MB34" s="114"/>
      <c r="MC34" s="114"/>
      <c r="MD34" s="114"/>
      <c r="ME34" s="114"/>
      <c r="MF34" s="114"/>
      <c r="MG34" s="114"/>
      <c r="MH34" s="114"/>
      <c r="MI34" s="114"/>
      <c r="MJ34" s="114"/>
      <c r="MK34" s="114"/>
      <c r="ML34" s="114"/>
      <c r="MM34" s="114"/>
      <c r="MN34" s="114"/>
      <c r="MO34" s="114"/>
      <c r="MP34" s="114"/>
      <c r="MQ34" s="114"/>
      <c r="MR34" s="114"/>
      <c r="MS34" s="114"/>
      <c r="MT34" s="114"/>
      <c r="MU34" s="114"/>
      <c r="MV34" s="114"/>
      <c r="MW34" s="114"/>
      <c r="MX34" s="114"/>
      <c r="MY34" s="114"/>
      <c r="MZ34" s="114"/>
      <c r="NA34" s="114"/>
      <c r="NB34" s="114"/>
      <c r="NC34" s="114"/>
      <c r="ND34" s="114"/>
      <c r="NE34" s="114"/>
      <c r="NF34" s="114"/>
      <c r="NG34" s="114"/>
      <c r="NH34" s="114"/>
      <c r="NI34" s="114"/>
      <c r="NJ34" s="114"/>
      <c r="NK34" s="114"/>
      <c r="NL34" s="114"/>
      <c r="NM34" s="114"/>
      <c r="NN34" s="114"/>
      <c r="NO34" s="114"/>
      <c r="NP34" s="114"/>
      <c r="NQ34" s="114"/>
      <c r="NR34" s="114"/>
      <c r="NS34" s="114"/>
      <c r="NT34" s="114"/>
      <c r="NU34" s="114"/>
      <c r="NV34" s="114"/>
      <c r="NW34" s="114"/>
      <c r="NX34" s="114"/>
      <c r="NY34" s="114"/>
      <c r="NZ34" s="114"/>
      <c r="OA34" s="114"/>
      <c r="OB34" s="114"/>
      <c r="OC34" s="114"/>
      <c r="OD34" s="114"/>
      <c r="OE34" s="114"/>
      <c r="OF34" s="114"/>
      <c r="OG34" s="114"/>
      <c r="OH34" s="114"/>
      <c r="OI34" s="114"/>
      <c r="OJ34" s="114"/>
      <c r="OK34" s="114"/>
      <c r="OL34" s="114"/>
      <c r="OM34" s="114"/>
      <c r="ON34" s="114"/>
      <c r="OO34" s="114"/>
      <c r="OP34" s="114"/>
      <c r="OQ34" s="114"/>
      <c r="OR34" s="114"/>
      <c r="OS34" s="114"/>
      <c r="OT34" s="114"/>
      <c r="OU34" s="114"/>
      <c r="OV34" s="114"/>
      <c r="OW34" s="114"/>
      <c r="OX34" s="114"/>
      <c r="OY34" s="114"/>
      <c r="OZ34" s="114"/>
      <c r="PA34" s="114"/>
      <c r="PB34" s="114"/>
      <c r="PC34" s="114"/>
      <c r="PD34" s="114"/>
      <c r="PE34" s="114"/>
    </row>
    <row r="35" spans="1:421" s="73" customFormat="1" ht="62.25" customHeight="1" x14ac:dyDescent="0.3">
      <c r="A35" s="114"/>
      <c r="B35" s="1"/>
      <c r="C35" s="17"/>
      <c r="D35" s="524" t="s">
        <v>466</v>
      </c>
      <c r="E35" s="524"/>
      <c r="F35" s="524"/>
      <c r="G35" s="524"/>
      <c r="H35" s="524"/>
      <c r="I35" s="524"/>
      <c r="J35" s="524"/>
      <c r="K35" s="524"/>
      <c r="L35" s="524"/>
      <c r="M35" s="524"/>
      <c r="N35" s="524"/>
      <c r="O35" s="524"/>
      <c r="P35" s="1"/>
      <c r="Q35" s="114"/>
      <c r="T35" s="413">
        <v>0</v>
      </c>
      <c r="U35" s="413" t="s">
        <v>713</v>
      </c>
      <c r="V35" s="510" t="s">
        <v>715</v>
      </c>
      <c r="W35" s="510"/>
      <c r="X35" s="511" t="str">
        <f>VLOOKUP(V33,T35:U39,2,FALSE)</f>
        <v>Prüfcheck noch nicht ausgefüllt</v>
      </c>
      <c r="Y35" s="511"/>
      <c r="Z35" s="511"/>
      <c r="AA35" s="511"/>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c r="IS35" s="114"/>
      <c r="IT35" s="114"/>
      <c r="IU35" s="114"/>
      <c r="IV35" s="114"/>
      <c r="IW35" s="114"/>
      <c r="IX35" s="114"/>
      <c r="IY35" s="114"/>
      <c r="IZ35" s="114"/>
      <c r="JA35" s="114"/>
      <c r="JB35" s="114"/>
      <c r="JC35" s="114"/>
      <c r="JD35" s="114"/>
      <c r="JE35" s="114"/>
      <c r="JF35" s="114"/>
      <c r="JG35" s="114"/>
      <c r="JH35" s="114"/>
      <c r="JI35" s="114"/>
      <c r="JJ35" s="114"/>
      <c r="JK35" s="114"/>
      <c r="JL35" s="114"/>
      <c r="JM35" s="114"/>
      <c r="JN35" s="114"/>
      <c r="JO35" s="114"/>
      <c r="JP35" s="114"/>
      <c r="JQ35" s="114"/>
      <c r="JR35" s="114"/>
      <c r="JS35" s="114"/>
      <c r="JT35" s="114"/>
      <c r="JU35" s="114"/>
      <c r="JV35" s="114"/>
      <c r="JW35" s="114"/>
      <c r="JX35" s="114"/>
      <c r="JY35" s="114"/>
      <c r="JZ35" s="114"/>
      <c r="KA35" s="114"/>
      <c r="KB35" s="114"/>
      <c r="KC35" s="114"/>
      <c r="KD35" s="114"/>
      <c r="KE35" s="114"/>
      <c r="KF35" s="114"/>
      <c r="KG35" s="114"/>
      <c r="KH35" s="114"/>
      <c r="KI35" s="114"/>
      <c r="KJ35" s="114"/>
      <c r="KK35" s="114"/>
      <c r="KL35" s="114"/>
      <c r="KM35" s="114"/>
      <c r="KN35" s="114"/>
      <c r="KO35" s="114"/>
      <c r="KP35" s="114"/>
      <c r="KQ35" s="114"/>
      <c r="KR35" s="114"/>
      <c r="KS35" s="114"/>
      <c r="KT35" s="114"/>
      <c r="KU35" s="114"/>
      <c r="KV35" s="114"/>
      <c r="KW35" s="114"/>
      <c r="KX35" s="114"/>
      <c r="KY35" s="114"/>
      <c r="KZ35" s="114"/>
      <c r="LA35" s="114"/>
      <c r="LB35" s="114"/>
      <c r="LC35" s="114"/>
      <c r="LD35" s="114"/>
      <c r="LE35" s="114"/>
      <c r="LF35" s="114"/>
      <c r="LG35" s="114"/>
      <c r="LH35" s="114"/>
      <c r="LI35" s="114"/>
      <c r="LJ35" s="114"/>
      <c r="LK35" s="114"/>
      <c r="LL35" s="114"/>
      <c r="LM35" s="114"/>
      <c r="LN35" s="114"/>
      <c r="LO35" s="114"/>
      <c r="LP35" s="114"/>
      <c r="LQ35" s="114"/>
      <c r="LR35" s="114"/>
      <c r="LS35" s="114"/>
      <c r="LT35" s="114"/>
      <c r="LU35" s="114"/>
      <c r="LV35" s="114"/>
      <c r="LW35" s="114"/>
      <c r="LX35" s="114"/>
      <c r="LY35" s="114"/>
      <c r="LZ35" s="114"/>
      <c r="MA35" s="114"/>
      <c r="MB35" s="114"/>
      <c r="MC35" s="114"/>
      <c r="MD35" s="114"/>
      <c r="ME35" s="114"/>
      <c r="MF35" s="114"/>
      <c r="MG35" s="114"/>
      <c r="MH35" s="114"/>
      <c r="MI35" s="114"/>
      <c r="MJ35" s="114"/>
      <c r="MK35" s="114"/>
      <c r="ML35" s="114"/>
      <c r="MM35" s="114"/>
      <c r="MN35" s="114"/>
      <c r="MO35" s="114"/>
      <c r="MP35" s="114"/>
      <c r="MQ35" s="114"/>
      <c r="MR35" s="114"/>
      <c r="MS35" s="114"/>
      <c r="MT35" s="114"/>
      <c r="MU35" s="114"/>
      <c r="MV35" s="114"/>
      <c r="MW35" s="114"/>
      <c r="MX35" s="114"/>
      <c r="MY35" s="114"/>
      <c r="MZ35" s="114"/>
      <c r="NA35" s="114"/>
      <c r="NB35" s="114"/>
      <c r="NC35" s="114"/>
      <c r="ND35" s="114"/>
      <c r="NE35" s="114"/>
      <c r="NF35" s="114"/>
      <c r="NG35" s="114"/>
      <c r="NH35" s="114"/>
      <c r="NI35" s="114"/>
      <c r="NJ35" s="114"/>
      <c r="NK35" s="114"/>
      <c r="NL35" s="114"/>
      <c r="NM35" s="114"/>
      <c r="NN35" s="114"/>
      <c r="NO35" s="114"/>
      <c r="NP35" s="114"/>
      <c r="NQ35" s="114"/>
      <c r="NR35" s="114"/>
      <c r="NS35" s="114"/>
      <c r="NT35" s="114"/>
      <c r="NU35" s="114"/>
      <c r="NV35" s="114"/>
      <c r="NW35" s="114"/>
      <c r="NX35" s="114"/>
      <c r="NY35" s="114"/>
      <c r="NZ35" s="114"/>
      <c r="OA35" s="114"/>
      <c r="OB35" s="114"/>
      <c r="OC35" s="114"/>
      <c r="OD35" s="114"/>
      <c r="OE35" s="114"/>
      <c r="OF35" s="114"/>
      <c r="OG35" s="114"/>
      <c r="OH35" s="114"/>
      <c r="OI35" s="114"/>
      <c r="OJ35" s="114"/>
      <c r="OK35" s="114"/>
      <c r="OL35" s="114"/>
      <c r="OM35" s="114"/>
      <c r="ON35" s="114"/>
      <c r="OO35" s="114"/>
      <c r="OP35" s="114"/>
      <c r="OQ35" s="114"/>
      <c r="OR35" s="114"/>
      <c r="OS35" s="114"/>
      <c r="OT35" s="114"/>
      <c r="OU35" s="114"/>
      <c r="OV35" s="114"/>
      <c r="OW35" s="114"/>
      <c r="OX35" s="114"/>
      <c r="OY35" s="114"/>
      <c r="OZ35" s="114"/>
      <c r="PA35" s="114"/>
      <c r="PB35" s="114"/>
      <c r="PC35" s="114"/>
      <c r="PD35" s="114"/>
      <c r="PE35" s="114"/>
    </row>
    <row r="36" spans="1:421" s="73" customFormat="1" ht="48" customHeight="1" x14ac:dyDescent="0.3">
      <c r="A36" s="114"/>
      <c r="B36" s="1"/>
      <c r="C36" s="250"/>
      <c r="D36" s="518" t="s">
        <v>465</v>
      </c>
      <c r="E36" s="518"/>
      <c r="F36" s="518"/>
      <c r="G36" s="518"/>
      <c r="H36" s="518"/>
      <c r="I36" s="518"/>
      <c r="J36" s="518"/>
      <c r="K36" s="518"/>
      <c r="L36" s="518"/>
      <c r="M36" s="518"/>
      <c r="N36" s="518"/>
      <c r="O36" s="518"/>
      <c r="P36" s="1"/>
      <c r="Q36" s="114"/>
      <c r="T36" s="413">
        <v>1</v>
      </c>
      <c r="U36" s="413" t="s">
        <v>473</v>
      </c>
      <c r="V36" s="417"/>
      <c r="W36" s="417"/>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c r="IR36" s="114"/>
      <c r="IS36" s="114"/>
      <c r="IT36" s="114"/>
      <c r="IU36" s="114"/>
      <c r="IV36" s="114"/>
      <c r="IW36" s="114"/>
      <c r="IX36" s="114"/>
      <c r="IY36" s="114"/>
      <c r="IZ36" s="114"/>
      <c r="JA36" s="114"/>
      <c r="JB36" s="114"/>
      <c r="JC36" s="114"/>
      <c r="JD36" s="114"/>
      <c r="JE36" s="114"/>
      <c r="JF36" s="114"/>
      <c r="JG36" s="114"/>
      <c r="JH36" s="114"/>
      <c r="JI36" s="114"/>
      <c r="JJ36" s="114"/>
      <c r="JK36" s="114"/>
      <c r="JL36" s="114"/>
      <c r="JM36" s="114"/>
      <c r="JN36" s="114"/>
      <c r="JO36" s="114"/>
      <c r="JP36" s="114"/>
      <c r="JQ36" s="114"/>
      <c r="JR36" s="114"/>
      <c r="JS36" s="114"/>
      <c r="JT36" s="114"/>
      <c r="JU36" s="114"/>
      <c r="JV36" s="114"/>
      <c r="JW36" s="114"/>
      <c r="JX36" s="114"/>
      <c r="JY36" s="114"/>
      <c r="JZ36" s="114"/>
      <c r="KA36" s="114"/>
      <c r="KB36" s="114"/>
      <c r="KC36" s="114"/>
      <c r="KD36" s="114"/>
      <c r="KE36" s="114"/>
      <c r="KF36" s="114"/>
      <c r="KG36" s="114"/>
      <c r="KH36" s="114"/>
      <c r="KI36" s="114"/>
      <c r="KJ36" s="114"/>
      <c r="KK36" s="114"/>
      <c r="KL36" s="114"/>
      <c r="KM36" s="114"/>
      <c r="KN36" s="114"/>
      <c r="KO36" s="114"/>
      <c r="KP36" s="114"/>
      <c r="KQ36" s="114"/>
      <c r="KR36" s="114"/>
      <c r="KS36" s="114"/>
      <c r="KT36" s="114"/>
      <c r="KU36" s="114"/>
      <c r="KV36" s="114"/>
      <c r="KW36" s="114"/>
      <c r="KX36" s="114"/>
      <c r="KY36" s="114"/>
      <c r="KZ36" s="114"/>
      <c r="LA36" s="114"/>
      <c r="LB36" s="114"/>
      <c r="LC36" s="114"/>
      <c r="LD36" s="114"/>
      <c r="LE36" s="114"/>
      <c r="LF36" s="114"/>
      <c r="LG36" s="114"/>
      <c r="LH36" s="114"/>
      <c r="LI36" s="114"/>
      <c r="LJ36" s="114"/>
      <c r="LK36" s="114"/>
      <c r="LL36" s="114"/>
      <c r="LM36" s="114"/>
      <c r="LN36" s="114"/>
      <c r="LO36" s="114"/>
      <c r="LP36" s="114"/>
      <c r="LQ36" s="114"/>
      <c r="LR36" s="114"/>
      <c r="LS36" s="114"/>
      <c r="LT36" s="114"/>
      <c r="LU36" s="114"/>
      <c r="LV36" s="114"/>
      <c r="LW36" s="114"/>
      <c r="LX36" s="114"/>
      <c r="LY36" s="114"/>
      <c r="LZ36" s="114"/>
      <c r="MA36" s="114"/>
      <c r="MB36" s="114"/>
      <c r="MC36" s="114"/>
      <c r="MD36" s="114"/>
      <c r="ME36" s="114"/>
      <c r="MF36" s="114"/>
      <c r="MG36" s="114"/>
      <c r="MH36" s="114"/>
      <c r="MI36" s="114"/>
      <c r="MJ36" s="114"/>
      <c r="MK36" s="114"/>
      <c r="ML36" s="114"/>
      <c r="MM36" s="114"/>
      <c r="MN36" s="114"/>
      <c r="MO36" s="114"/>
      <c r="MP36" s="114"/>
      <c r="MQ36" s="114"/>
      <c r="MR36" s="114"/>
      <c r="MS36" s="114"/>
      <c r="MT36" s="114"/>
      <c r="MU36" s="114"/>
      <c r="MV36" s="114"/>
      <c r="MW36" s="114"/>
      <c r="MX36" s="114"/>
      <c r="MY36" s="114"/>
      <c r="MZ36" s="114"/>
      <c r="NA36" s="114"/>
      <c r="NB36" s="114"/>
      <c r="NC36" s="114"/>
      <c r="ND36" s="114"/>
      <c r="NE36" s="114"/>
      <c r="NF36" s="114"/>
      <c r="NG36" s="114"/>
      <c r="NH36" s="114"/>
      <c r="NI36" s="114"/>
      <c r="NJ36" s="114"/>
      <c r="NK36" s="114"/>
      <c r="NL36" s="114"/>
      <c r="NM36" s="114"/>
      <c r="NN36" s="114"/>
      <c r="NO36" s="114"/>
      <c r="NP36" s="114"/>
      <c r="NQ36" s="114"/>
      <c r="NR36" s="114"/>
      <c r="NS36" s="114"/>
      <c r="NT36" s="114"/>
      <c r="NU36" s="114"/>
      <c r="NV36" s="114"/>
      <c r="NW36" s="114"/>
      <c r="NX36" s="114"/>
      <c r="NY36" s="114"/>
      <c r="NZ36" s="114"/>
      <c r="OA36" s="114"/>
      <c r="OB36" s="114"/>
      <c r="OC36" s="114"/>
      <c r="OD36" s="114"/>
      <c r="OE36" s="114"/>
      <c r="OF36" s="114"/>
      <c r="OG36" s="114"/>
      <c r="OH36" s="114"/>
      <c r="OI36" s="114"/>
      <c r="OJ36" s="114"/>
      <c r="OK36" s="114"/>
      <c r="OL36" s="114"/>
      <c r="OM36" s="114"/>
      <c r="ON36" s="114"/>
      <c r="OO36" s="114"/>
      <c r="OP36" s="114"/>
      <c r="OQ36" s="114"/>
      <c r="OR36" s="114"/>
      <c r="OS36" s="114"/>
      <c r="OT36" s="114"/>
      <c r="OU36" s="114"/>
      <c r="OV36" s="114"/>
      <c r="OW36" s="114"/>
      <c r="OX36" s="114"/>
      <c r="OY36" s="114"/>
      <c r="OZ36" s="114"/>
      <c r="PA36" s="114"/>
      <c r="PB36" s="114"/>
      <c r="PC36" s="114"/>
      <c r="PD36" s="114"/>
      <c r="PE36" s="114"/>
    </row>
    <row r="37" spans="1:421" s="73" customFormat="1" ht="138.75" customHeight="1" x14ac:dyDescent="0.3">
      <c r="A37" s="114"/>
      <c r="B37" s="1"/>
      <c r="C37" s="250"/>
      <c r="D37" s="513" t="s">
        <v>464</v>
      </c>
      <c r="E37" s="513"/>
      <c r="F37" s="513"/>
      <c r="G37" s="513"/>
      <c r="H37" s="513"/>
      <c r="I37" s="513"/>
      <c r="J37" s="513"/>
      <c r="K37" s="513"/>
      <c r="L37" s="513"/>
      <c r="M37" s="513"/>
      <c r="N37" s="513"/>
      <c r="O37" s="513"/>
      <c r="P37" s="1"/>
      <c r="Q37" s="114"/>
      <c r="T37" s="413">
        <v>2</v>
      </c>
      <c r="U37" s="413" t="s">
        <v>473</v>
      </c>
      <c r="V37" s="510" t="s">
        <v>716</v>
      </c>
      <c r="W37" s="510"/>
      <c r="X37" s="511" t="str">
        <f>VLOOKUP(W33,T35:U39,2,FALSE)</f>
        <v>Prüfcheck noch nicht ausgefüllt</v>
      </c>
      <c r="Y37" s="511"/>
      <c r="Z37" s="511"/>
      <c r="AA37" s="511"/>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c r="IR37" s="114"/>
      <c r="IS37" s="114"/>
      <c r="IT37" s="114"/>
      <c r="IU37" s="114"/>
      <c r="IV37" s="114"/>
      <c r="IW37" s="114"/>
      <c r="IX37" s="114"/>
      <c r="IY37" s="114"/>
      <c r="IZ37" s="114"/>
      <c r="JA37" s="114"/>
      <c r="JB37" s="114"/>
      <c r="JC37" s="114"/>
      <c r="JD37" s="114"/>
      <c r="JE37" s="114"/>
      <c r="JF37" s="114"/>
      <c r="JG37" s="114"/>
      <c r="JH37" s="114"/>
      <c r="JI37" s="114"/>
      <c r="JJ37" s="114"/>
      <c r="JK37" s="114"/>
      <c r="JL37" s="114"/>
      <c r="JM37" s="114"/>
      <c r="JN37" s="114"/>
      <c r="JO37" s="114"/>
      <c r="JP37" s="114"/>
      <c r="JQ37" s="114"/>
      <c r="JR37" s="114"/>
      <c r="JS37" s="114"/>
      <c r="JT37" s="114"/>
      <c r="JU37" s="114"/>
      <c r="JV37" s="114"/>
      <c r="JW37" s="114"/>
      <c r="JX37" s="114"/>
      <c r="JY37" s="114"/>
      <c r="JZ37" s="114"/>
      <c r="KA37" s="114"/>
      <c r="KB37" s="114"/>
      <c r="KC37" s="114"/>
      <c r="KD37" s="114"/>
      <c r="KE37" s="114"/>
      <c r="KF37" s="114"/>
      <c r="KG37" s="114"/>
      <c r="KH37" s="114"/>
      <c r="KI37" s="114"/>
      <c r="KJ37" s="114"/>
      <c r="KK37" s="114"/>
      <c r="KL37" s="114"/>
      <c r="KM37" s="114"/>
      <c r="KN37" s="114"/>
      <c r="KO37" s="114"/>
      <c r="KP37" s="114"/>
      <c r="KQ37" s="114"/>
      <c r="KR37" s="114"/>
      <c r="KS37" s="114"/>
      <c r="KT37" s="114"/>
      <c r="KU37" s="114"/>
      <c r="KV37" s="114"/>
      <c r="KW37" s="114"/>
      <c r="KX37" s="114"/>
      <c r="KY37" s="114"/>
      <c r="KZ37" s="114"/>
      <c r="LA37" s="114"/>
      <c r="LB37" s="114"/>
      <c r="LC37" s="114"/>
      <c r="LD37" s="114"/>
      <c r="LE37" s="114"/>
      <c r="LF37" s="114"/>
      <c r="LG37" s="114"/>
      <c r="LH37" s="114"/>
      <c r="LI37" s="114"/>
      <c r="LJ37" s="114"/>
      <c r="LK37" s="114"/>
      <c r="LL37" s="114"/>
      <c r="LM37" s="114"/>
      <c r="LN37" s="114"/>
      <c r="LO37" s="114"/>
      <c r="LP37" s="114"/>
      <c r="LQ37" s="114"/>
      <c r="LR37" s="114"/>
      <c r="LS37" s="114"/>
      <c r="LT37" s="114"/>
      <c r="LU37" s="114"/>
      <c r="LV37" s="114"/>
      <c r="LW37" s="114"/>
      <c r="LX37" s="114"/>
      <c r="LY37" s="114"/>
      <c r="LZ37" s="114"/>
      <c r="MA37" s="114"/>
      <c r="MB37" s="114"/>
      <c r="MC37" s="114"/>
      <c r="MD37" s="114"/>
      <c r="ME37" s="114"/>
      <c r="MF37" s="114"/>
      <c r="MG37" s="114"/>
      <c r="MH37" s="114"/>
      <c r="MI37" s="114"/>
      <c r="MJ37" s="114"/>
      <c r="MK37" s="114"/>
      <c r="ML37" s="114"/>
      <c r="MM37" s="114"/>
      <c r="MN37" s="114"/>
      <c r="MO37" s="114"/>
      <c r="MP37" s="114"/>
      <c r="MQ37" s="114"/>
      <c r="MR37" s="114"/>
      <c r="MS37" s="114"/>
      <c r="MT37" s="114"/>
      <c r="MU37" s="114"/>
      <c r="MV37" s="114"/>
      <c r="MW37" s="114"/>
      <c r="MX37" s="114"/>
      <c r="MY37" s="114"/>
      <c r="MZ37" s="114"/>
      <c r="NA37" s="114"/>
      <c r="NB37" s="114"/>
      <c r="NC37" s="114"/>
      <c r="ND37" s="114"/>
      <c r="NE37" s="114"/>
      <c r="NF37" s="114"/>
      <c r="NG37" s="114"/>
      <c r="NH37" s="114"/>
      <c r="NI37" s="114"/>
      <c r="NJ37" s="114"/>
      <c r="NK37" s="114"/>
      <c r="NL37" s="114"/>
      <c r="NM37" s="114"/>
      <c r="NN37" s="114"/>
      <c r="NO37" s="114"/>
      <c r="NP37" s="114"/>
      <c r="NQ37" s="114"/>
      <c r="NR37" s="114"/>
      <c r="NS37" s="114"/>
      <c r="NT37" s="114"/>
      <c r="NU37" s="114"/>
      <c r="NV37" s="114"/>
      <c r="NW37" s="114"/>
      <c r="NX37" s="114"/>
      <c r="NY37" s="114"/>
      <c r="NZ37" s="114"/>
      <c r="OA37" s="114"/>
      <c r="OB37" s="114"/>
      <c r="OC37" s="114"/>
      <c r="OD37" s="114"/>
      <c r="OE37" s="114"/>
      <c r="OF37" s="114"/>
      <c r="OG37" s="114"/>
      <c r="OH37" s="114"/>
      <c r="OI37" s="114"/>
      <c r="OJ37" s="114"/>
      <c r="OK37" s="114"/>
      <c r="OL37" s="114"/>
      <c r="OM37" s="114"/>
      <c r="ON37" s="114"/>
      <c r="OO37" s="114"/>
      <c r="OP37" s="114"/>
      <c r="OQ37" s="114"/>
      <c r="OR37" s="114"/>
      <c r="OS37" s="114"/>
      <c r="OT37" s="114"/>
      <c r="OU37" s="114"/>
      <c r="OV37" s="114"/>
      <c r="OW37" s="114"/>
      <c r="OX37" s="114"/>
      <c r="OY37" s="114"/>
      <c r="OZ37" s="114"/>
      <c r="PA37" s="114"/>
      <c r="PB37" s="114"/>
      <c r="PC37" s="114"/>
      <c r="PD37" s="114"/>
      <c r="PE37" s="114"/>
    </row>
    <row r="38" spans="1:421" s="73" customFormat="1" x14ac:dyDescent="0.3">
      <c r="A38" s="114"/>
      <c r="B38" s="1"/>
      <c r="C38" s="1"/>
      <c r="D38" s="1"/>
      <c r="E38" s="1"/>
      <c r="F38" s="1"/>
      <c r="G38" s="1"/>
      <c r="H38" s="1"/>
      <c r="I38" s="1"/>
      <c r="J38" s="1"/>
      <c r="K38" s="1"/>
      <c r="L38" s="1"/>
      <c r="M38" s="1"/>
      <c r="N38" s="1"/>
      <c r="O38" s="1"/>
      <c r="P38" s="1"/>
      <c r="Q38" s="114"/>
      <c r="T38" s="413">
        <v>3</v>
      </c>
      <c r="U38" s="413" t="s">
        <v>473</v>
      </c>
      <c r="V38" s="86"/>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4"/>
      <c r="IN38" s="114"/>
      <c r="IO38" s="114"/>
      <c r="IP38" s="114"/>
      <c r="IQ38" s="114"/>
      <c r="IR38" s="114"/>
      <c r="IS38" s="114"/>
      <c r="IT38" s="114"/>
      <c r="IU38" s="114"/>
      <c r="IV38" s="114"/>
      <c r="IW38" s="114"/>
      <c r="IX38" s="114"/>
      <c r="IY38" s="114"/>
      <c r="IZ38" s="114"/>
      <c r="JA38" s="114"/>
      <c r="JB38" s="114"/>
      <c r="JC38" s="114"/>
      <c r="JD38" s="114"/>
      <c r="JE38" s="114"/>
      <c r="JF38" s="114"/>
      <c r="JG38" s="114"/>
      <c r="JH38" s="114"/>
      <c r="JI38" s="114"/>
      <c r="JJ38" s="114"/>
      <c r="JK38" s="114"/>
      <c r="JL38" s="114"/>
      <c r="JM38" s="114"/>
      <c r="JN38" s="114"/>
      <c r="JO38" s="114"/>
      <c r="JP38" s="114"/>
      <c r="JQ38" s="114"/>
      <c r="JR38" s="114"/>
      <c r="JS38" s="114"/>
      <c r="JT38" s="114"/>
      <c r="JU38" s="114"/>
      <c r="JV38" s="114"/>
      <c r="JW38" s="114"/>
      <c r="JX38" s="114"/>
      <c r="JY38" s="114"/>
      <c r="JZ38" s="114"/>
      <c r="KA38" s="114"/>
      <c r="KB38" s="114"/>
      <c r="KC38" s="114"/>
      <c r="KD38" s="114"/>
      <c r="KE38" s="114"/>
      <c r="KF38" s="114"/>
      <c r="KG38" s="114"/>
      <c r="KH38" s="114"/>
      <c r="KI38" s="114"/>
      <c r="KJ38" s="114"/>
      <c r="KK38" s="114"/>
      <c r="KL38" s="114"/>
      <c r="KM38" s="114"/>
      <c r="KN38" s="114"/>
      <c r="KO38" s="114"/>
      <c r="KP38" s="114"/>
      <c r="KQ38" s="114"/>
      <c r="KR38" s="114"/>
      <c r="KS38" s="114"/>
      <c r="KT38" s="114"/>
      <c r="KU38" s="114"/>
      <c r="KV38" s="114"/>
      <c r="KW38" s="114"/>
      <c r="KX38" s="114"/>
      <c r="KY38" s="114"/>
      <c r="KZ38" s="114"/>
      <c r="LA38" s="114"/>
      <c r="LB38" s="114"/>
      <c r="LC38" s="114"/>
      <c r="LD38" s="114"/>
      <c r="LE38" s="114"/>
      <c r="LF38" s="114"/>
      <c r="LG38" s="114"/>
      <c r="LH38" s="114"/>
      <c r="LI38" s="114"/>
      <c r="LJ38" s="114"/>
      <c r="LK38" s="114"/>
      <c r="LL38" s="114"/>
      <c r="LM38" s="114"/>
      <c r="LN38" s="114"/>
      <c r="LO38" s="114"/>
      <c r="LP38" s="114"/>
      <c r="LQ38" s="114"/>
      <c r="LR38" s="114"/>
      <c r="LS38" s="114"/>
      <c r="LT38" s="114"/>
      <c r="LU38" s="114"/>
      <c r="LV38" s="114"/>
      <c r="LW38" s="114"/>
      <c r="LX38" s="114"/>
      <c r="LY38" s="114"/>
      <c r="LZ38" s="114"/>
      <c r="MA38" s="114"/>
      <c r="MB38" s="114"/>
      <c r="MC38" s="114"/>
      <c r="MD38" s="114"/>
      <c r="ME38" s="114"/>
      <c r="MF38" s="114"/>
      <c r="MG38" s="114"/>
      <c r="MH38" s="114"/>
      <c r="MI38" s="114"/>
      <c r="MJ38" s="114"/>
      <c r="MK38" s="114"/>
      <c r="ML38" s="114"/>
      <c r="MM38" s="114"/>
      <c r="MN38" s="114"/>
      <c r="MO38" s="114"/>
      <c r="MP38" s="114"/>
      <c r="MQ38" s="114"/>
      <c r="MR38" s="114"/>
      <c r="MS38" s="114"/>
      <c r="MT38" s="114"/>
      <c r="MU38" s="114"/>
      <c r="MV38" s="114"/>
      <c r="MW38" s="114"/>
      <c r="MX38" s="114"/>
      <c r="MY38" s="114"/>
      <c r="MZ38" s="114"/>
      <c r="NA38" s="114"/>
      <c r="NB38" s="114"/>
      <c r="NC38" s="114"/>
      <c r="ND38" s="114"/>
      <c r="NE38" s="114"/>
      <c r="NF38" s="114"/>
      <c r="NG38" s="114"/>
      <c r="NH38" s="114"/>
      <c r="NI38" s="114"/>
      <c r="NJ38" s="114"/>
      <c r="NK38" s="114"/>
      <c r="NL38" s="114"/>
      <c r="NM38" s="114"/>
      <c r="NN38" s="114"/>
      <c r="NO38" s="114"/>
      <c r="NP38" s="114"/>
      <c r="NQ38" s="114"/>
      <c r="NR38" s="114"/>
      <c r="NS38" s="114"/>
      <c r="NT38" s="114"/>
      <c r="NU38" s="114"/>
      <c r="NV38" s="114"/>
      <c r="NW38" s="114"/>
      <c r="NX38" s="114"/>
      <c r="NY38" s="114"/>
      <c r="NZ38" s="114"/>
      <c r="OA38" s="114"/>
      <c r="OB38" s="114"/>
      <c r="OC38" s="114"/>
      <c r="OD38" s="114"/>
      <c r="OE38" s="114"/>
      <c r="OF38" s="114"/>
      <c r="OG38" s="114"/>
      <c r="OH38" s="114"/>
      <c r="OI38" s="114"/>
      <c r="OJ38" s="114"/>
      <c r="OK38" s="114"/>
      <c r="OL38" s="114"/>
      <c r="OM38" s="114"/>
      <c r="ON38" s="114"/>
      <c r="OO38" s="114"/>
      <c r="OP38" s="114"/>
      <c r="OQ38" s="114"/>
      <c r="OR38" s="114"/>
      <c r="OS38" s="114"/>
      <c r="OT38" s="114"/>
      <c r="OU38" s="114"/>
      <c r="OV38" s="114"/>
      <c r="OW38" s="114"/>
      <c r="OX38" s="114"/>
      <c r="OY38" s="114"/>
      <c r="OZ38" s="114"/>
      <c r="PA38" s="114"/>
      <c r="PB38" s="114"/>
      <c r="PC38" s="114"/>
      <c r="PD38" s="114"/>
      <c r="PE38" s="114"/>
    </row>
    <row r="39" spans="1:421" s="73" customFormat="1" x14ac:dyDescent="0.3">
      <c r="A39" s="114"/>
      <c r="B39" s="1"/>
      <c r="C39" s="1"/>
      <c r="D39" s="1"/>
      <c r="E39" s="1"/>
      <c r="F39" s="1"/>
      <c r="G39" s="1"/>
      <c r="H39" s="1"/>
      <c r="I39" s="1"/>
      <c r="J39" s="1"/>
      <c r="K39" s="1"/>
      <c r="L39" s="1"/>
      <c r="M39" s="1"/>
      <c r="N39" s="1"/>
      <c r="O39" s="1"/>
      <c r="P39" s="1"/>
      <c r="Q39" s="114"/>
      <c r="T39" s="413">
        <v>4</v>
      </c>
      <c r="U39" s="413" t="s">
        <v>471</v>
      </c>
      <c r="V39" s="86"/>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c r="GR39" s="114"/>
      <c r="GS39" s="114"/>
      <c r="GT39" s="114"/>
      <c r="GU39" s="114"/>
      <c r="GV39" s="114"/>
      <c r="GW39" s="114"/>
      <c r="GX39" s="114"/>
      <c r="GY39" s="114"/>
      <c r="GZ39" s="114"/>
      <c r="HA39" s="114"/>
      <c r="HB39" s="114"/>
      <c r="HC39" s="114"/>
      <c r="HD39" s="114"/>
      <c r="HE39" s="114"/>
      <c r="HF39" s="114"/>
      <c r="HG39" s="114"/>
      <c r="HH39" s="114"/>
      <c r="HI39" s="114"/>
      <c r="HJ39" s="114"/>
      <c r="HK39" s="114"/>
      <c r="HL39" s="114"/>
      <c r="HM39" s="114"/>
      <c r="HN39" s="114"/>
      <c r="HO39" s="114"/>
      <c r="HP39" s="114"/>
      <c r="HQ39" s="114"/>
      <c r="HR39" s="114"/>
      <c r="HS39" s="114"/>
      <c r="HT39" s="114"/>
      <c r="HU39" s="114"/>
      <c r="HV39" s="114"/>
      <c r="HW39" s="114"/>
      <c r="HX39" s="114"/>
      <c r="HY39" s="114"/>
      <c r="HZ39" s="114"/>
      <c r="IA39" s="114"/>
      <c r="IB39" s="114"/>
      <c r="IC39" s="114"/>
      <c r="ID39" s="114"/>
      <c r="IE39" s="114"/>
      <c r="IF39" s="114"/>
      <c r="IG39" s="114"/>
      <c r="IH39" s="114"/>
      <c r="II39" s="114"/>
      <c r="IJ39" s="114"/>
      <c r="IK39" s="114"/>
      <c r="IL39" s="114"/>
      <c r="IM39" s="114"/>
      <c r="IN39" s="114"/>
      <c r="IO39" s="114"/>
      <c r="IP39" s="114"/>
      <c r="IQ39" s="114"/>
      <c r="IR39" s="114"/>
      <c r="IS39" s="114"/>
      <c r="IT39" s="114"/>
      <c r="IU39" s="114"/>
      <c r="IV39" s="114"/>
      <c r="IW39" s="114"/>
      <c r="IX39" s="114"/>
      <c r="IY39" s="114"/>
      <c r="IZ39" s="114"/>
      <c r="JA39" s="114"/>
      <c r="JB39" s="114"/>
      <c r="JC39" s="114"/>
      <c r="JD39" s="114"/>
      <c r="JE39" s="114"/>
      <c r="JF39" s="114"/>
      <c r="JG39" s="114"/>
      <c r="JH39" s="114"/>
      <c r="JI39" s="114"/>
      <c r="JJ39" s="114"/>
      <c r="JK39" s="114"/>
      <c r="JL39" s="114"/>
      <c r="JM39" s="114"/>
      <c r="JN39" s="114"/>
      <c r="JO39" s="114"/>
      <c r="JP39" s="114"/>
      <c r="JQ39" s="114"/>
      <c r="JR39" s="114"/>
      <c r="JS39" s="114"/>
      <c r="JT39" s="114"/>
      <c r="JU39" s="114"/>
      <c r="JV39" s="114"/>
      <c r="JW39" s="114"/>
      <c r="JX39" s="114"/>
      <c r="JY39" s="114"/>
      <c r="JZ39" s="114"/>
      <c r="KA39" s="114"/>
      <c r="KB39" s="114"/>
      <c r="KC39" s="114"/>
      <c r="KD39" s="114"/>
      <c r="KE39" s="114"/>
      <c r="KF39" s="114"/>
      <c r="KG39" s="114"/>
      <c r="KH39" s="114"/>
      <c r="KI39" s="114"/>
      <c r="KJ39" s="114"/>
      <c r="KK39" s="114"/>
      <c r="KL39" s="114"/>
      <c r="KM39" s="114"/>
      <c r="KN39" s="114"/>
      <c r="KO39" s="114"/>
      <c r="KP39" s="114"/>
      <c r="KQ39" s="114"/>
      <c r="KR39" s="114"/>
      <c r="KS39" s="114"/>
      <c r="KT39" s="114"/>
      <c r="KU39" s="114"/>
      <c r="KV39" s="114"/>
      <c r="KW39" s="114"/>
      <c r="KX39" s="114"/>
      <c r="KY39" s="114"/>
      <c r="KZ39" s="114"/>
      <c r="LA39" s="114"/>
      <c r="LB39" s="114"/>
      <c r="LC39" s="114"/>
      <c r="LD39" s="114"/>
      <c r="LE39" s="114"/>
      <c r="LF39" s="114"/>
      <c r="LG39" s="114"/>
      <c r="LH39" s="114"/>
      <c r="LI39" s="114"/>
      <c r="LJ39" s="114"/>
      <c r="LK39" s="114"/>
      <c r="LL39" s="114"/>
      <c r="LM39" s="114"/>
      <c r="LN39" s="114"/>
      <c r="LO39" s="114"/>
      <c r="LP39" s="114"/>
      <c r="LQ39" s="114"/>
      <c r="LR39" s="114"/>
      <c r="LS39" s="114"/>
      <c r="LT39" s="114"/>
      <c r="LU39" s="114"/>
      <c r="LV39" s="114"/>
      <c r="LW39" s="114"/>
      <c r="LX39" s="114"/>
      <c r="LY39" s="114"/>
      <c r="LZ39" s="114"/>
      <c r="MA39" s="114"/>
      <c r="MB39" s="114"/>
      <c r="MC39" s="114"/>
      <c r="MD39" s="114"/>
      <c r="ME39" s="114"/>
      <c r="MF39" s="114"/>
      <c r="MG39" s="114"/>
      <c r="MH39" s="114"/>
      <c r="MI39" s="114"/>
      <c r="MJ39" s="114"/>
      <c r="MK39" s="114"/>
      <c r="ML39" s="114"/>
      <c r="MM39" s="114"/>
      <c r="MN39" s="114"/>
      <c r="MO39" s="114"/>
      <c r="MP39" s="114"/>
      <c r="MQ39" s="114"/>
      <c r="MR39" s="114"/>
      <c r="MS39" s="114"/>
      <c r="MT39" s="114"/>
      <c r="MU39" s="114"/>
      <c r="MV39" s="114"/>
      <c r="MW39" s="114"/>
      <c r="MX39" s="114"/>
      <c r="MY39" s="114"/>
      <c r="MZ39" s="114"/>
      <c r="NA39" s="114"/>
      <c r="NB39" s="114"/>
      <c r="NC39" s="114"/>
      <c r="ND39" s="114"/>
      <c r="NE39" s="114"/>
      <c r="NF39" s="114"/>
      <c r="NG39" s="114"/>
      <c r="NH39" s="114"/>
      <c r="NI39" s="114"/>
      <c r="NJ39" s="114"/>
      <c r="NK39" s="114"/>
      <c r="NL39" s="114"/>
      <c r="NM39" s="114"/>
      <c r="NN39" s="114"/>
      <c r="NO39" s="114"/>
      <c r="NP39" s="114"/>
      <c r="NQ39" s="114"/>
      <c r="NR39" s="114"/>
      <c r="NS39" s="114"/>
      <c r="NT39" s="114"/>
      <c r="NU39" s="114"/>
      <c r="NV39" s="114"/>
      <c r="NW39" s="114"/>
      <c r="NX39" s="114"/>
      <c r="NY39" s="114"/>
      <c r="NZ39" s="114"/>
      <c r="OA39" s="114"/>
      <c r="OB39" s="114"/>
      <c r="OC39" s="114"/>
      <c r="OD39" s="114"/>
      <c r="OE39" s="114"/>
      <c r="OF39" s="114"/>
      <c r="OG39" s="114"/>
      <c r="OH39" s="114"/>
      <c r="OI39" s="114"/>
      <c r="OJ39" s="114"/>
      <c r="OK39" s="114"/>
      <c r="OL39" s="114"/>
      <c r="OM39" s="114"/>
      <c r="ON39" s="114"/>
      <c r="OO39" s="114"/>
      <c r="OP39" s="114"/>
      <c r="OQ39" s="114"/>
      <c r="OR39" s="114"/>
      <c r="OS39" s="114"/>
      <c r="OT39" s="114"/>
      <c r="OU39" s="114"/>
      <c r="OV39" s="114"/>
      <c r="OW39" s="114"/>
      <c r="OX39" s="114"/>
      <c r="OY39" s="114"/>
      <c r="OZ39" s="114"/>
      <c r="PA39" s="114"/>
      <c r="PB39" s="114"/>
      <c r="PC39" s="114"/>
      <c r="PD39" s="114"/>
      <c r="PE39" s="114"/>
    </row>
    <row r="40" spans="1:421" s="73" customFormat="1" x14ac:dyDescent="0.3">
      <c r="A40" s="114"/>
      <c r="B40" s="1"/>
      <c r="C40" s="1"/>
      <c r="D40" s="1"/>
      <c r="E40" s="1"/>
      <c r="F40" s="1"/>
      <c r="G40" s="1"/>
      <c r="H40" s="1"/>
      <c r="I40" s="1"/>
      <c r="J40" s="1"/>
      <c r="K40" s="1"/>
      <c r="L40" s="1"/>
      <c r="M40" s="1"/>
      <c r="N40" s="1"/>
      <c r="O40" s="1"/>
      <c r="P40" s="1"/>
      <c r="Q40" s="114"/>
      <c r="S40" s="86"/>
      <c r="T40" s="86"/>
      <c r="U40" s="86"/>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c r="IW40" s="114"/>
      <c r="IX40" s="114"/>
      <c r="IY40" s="114"/>
      <c r="IZ40" s="114"/>
      <c r="JA40" s="114"/>
      <c r="JB40" s="114"/>
      <c r="JC40" s="114"/>
      <c r="JD40" s="114"/>
      <c r="JE40" s="114"/>
      <c r="JF40" s="114"/>
      <c r="JG40" s="114"/>
      <c r="JH40" s="114"/>
      <c r="JI40" s="114"/>
      <c r="JJ40" s="114"/>
      <c r="JK40" s="114"/>
      <c r="JL40" s="114"/>
      <c r="JM40" s="114"/>
      <c r="JN40" s="114"/>
      <c r="JO40" s="114"/>
      <c r="JP40" s="114"/>
      <c r="JQ40" s="114"/>
      <c r="JR40" s="114"/>
      <c r="JS40" s="114"/>
      <c r="JT40" s="114"/>
      <c r="JU40" s="114"/>
      <c r="JV40" s="114"/>
      <c r="JW40" s="114"/>
      <c r="JX40" s="114"/>
      <c r="JY40" s="114"/>
      <c r="JZ40" s="114"/>
      <c r="KA40" s="114"/>
      <c r="KB40" s="114"/>
      <c r="KC40" s="114"/>
      <c r="KD40" s="114"/>
      <c r="KE40" s="114"/>
      <c r="KF40" s="114"/>
      <c r="KG40" s="114"/>
      <c r="KH40" s="114"/>
      <c r="KI40" s="114"/>
      <c r="KJ40" s="114"/>
      <c r="KK40" s="114"/>
      <c r="KL40" s="114"/>
      <c r="KM40" s="114"/>
      <c r="KN40" s="114"/>
      <c r="KO40" s="114"/>
      <c r="KP40" s="114"/>
      <c r="KQ40" s="114"/>
      <c r="KR40" s="114"/>
      <c r="KS40" s="114"/>
      <c r="KT40" s="114"/>
      <c r="KU40" s="114"/>
      <c r="KV40" s="114"/>
      <c r="KW40" s="114"/>
      <c r="KX40" s="114"/>
      <c r="KY40" s="114"/>
      <c r="KZ40" s="114"/>
      <c r="LA40" s="114"/>
      <c r="LB40" s="114"/>
      <c r="LC40" s="114"/>
      <c r="LD40" s="114"/>
      <c r="LE40" s="114"/>
      <c r="LF40" s="114"/>
      <c r="LG40" s="114"/>
      <c r="LH40" s="114"/>
      <c r="LI40" s="114"/>
      <c r="LJ40" s="114"/>
      <c r="LK40" s="114"/>
      <c r="LL40" s="114"/>
      <c r="LM40" s="114"/>
      <c r="LN40" s="114"/>
      <c r="LO40" s="114"/>
      <c r="LP40" s="114"/>
      <c r="LQ40" s="114"/>
      <c r="LR40" s="114"/>
      <c r="LS40" s="114"/>
      <c r="LT40" s="114"/>
      <c r="LU40" s="114"/>
      <c r="LV40" s="114"/>
      <c r="LW40" s="114"/>
      <c r="LX40" s="114"/>
      <c r="LY40" s="114"/>
      <c r="LZ40" s="114"/>
      <c r="MA40" s="114"/>
      <c r="MB40" s="114"/>
      <c r="MC40" s="114"/>
      <c r="MD40" s="114"/>
      <c r="ME40" s="114"/>
      <c r="MF40" s="114"/>
      <c r="MG40" s="114"/>
      <c r="MH40" s="114"/>
      <c r="MI40" s="114"/>
      <c r="MJ40" s="114"/>
      <c r="MK40" s="114"/>
      <c r="ML40" s="114"/>
      <c r="MM40" s="114"/>
      <c r="MN40" s="114"/>
      <c r="MO40" s="114"/>
      <c r="MP40" s="114"/>
      <c r="MQ40" s="114"/>
      <c r="MR40" s="114"/>
      <c r="MS40" s="114"/>
      <c r="MT40" s="114"/>
      <c r="MU40" s="114"/>
      <c r="MV40" s="114"/>
      <c r="MW40" s="114"/>
      <c r="MX40" s="114"/>
      <c r="MY40" s="114"/>
      <c r="MZ40" s="114"/>
      <c r="NA40" s="114"/>
      <c r="NB40" s="114"/>
      <c r="NC40" s="114"/>
      <c r="ND40" s="114"/>
      <c r="NE40" s="114"/>
      <c r="NF40" s="114"/>
      <c r="NG40" s="114"/>
      <c r="NH40" s="114"/>
      <c r="NI40" s="114"/>
      <c r="NJ40" s="114"/>
      <c r="NK40" s="114"/>
      <c r="NL40" s="114"/>
      <c r="NM40" s="114"/>
      <c r="NN40" s="114"/>
      <c r="NO40" s="114"/>
      <c r="NP40" s="114"/>
      <c r="NQ40" s="114"/>
      <c r="NR40" s="114"/>
      <c r="NS40" s="114"/>
      <c r="NT40" s="114"/>
      <c r="NU40" s="114"/>
      <c r="NV40" s="114"/>
      <c r="NW40" s="114"/>
      <c r="NX40" s="114"/>
      <c r="NY40" s="114"/>
      <c r="NZ40" s="114"/>
      <c r="OA40" s="114"/>
      <c r="OB40" s="114"/>
      <c r="OC40" s="114"/>
      <c r="OD40" s="114"/>
      <c r="OE40" s="114"/>
      <c r="OF40" s="114"/>
      <c r="OG40" s="114"/>
      <c r="OH40" s="114"/>
      <c r="OI40" s="114"/>
      <c r="OJ40" s="114"/>
      <c r="OK40" s="114"/>
      <c r="OL40" s="114"/>
      <c r="OM40" s="114"/>
      <c r="ON40" s="114"/>
      <c r="OO40" s="114"/>
      <c r="OP40" s="114"/>
      <c r="OQ40" s="114"/>
      <c r="OR40" s="114"/>
      <c r="OS40" s="114"/>
      <c r="OT40" s="114"/>
      <c r="OU40" s="114"/>
      <c r="OV40" s="114"/>
      <c r="OW40" s="114"/>
      <c r="OX40" s="114"/>
      <c r="OY40" s="114"/>
      <c r="OZ40" s="114"/>
      <c r="PA40" s="114"/>
      <c r="PB40" s="114"/>
      <c r="PC40" s="114"/>
      <c r="PD40" s="114"/>
      <c r="PE40" s="114"/>
    </row>
    <row r="41" spans="1:421" s="73" customFormat="1" x14ac:dyDescent="0.3">
      <c r="A41" s="114"/>
      <c r="B41" s="1"/>
      <c r="C41" s="1"/>
      <c r="D41" s="1"/>
      <c r="E41" s="1"/>
      <c r="F41" s="1"/>
      <c r="G41" s="1"/>
      <c r="H41" s="1"/>
      <c r="I41" s="2"/>
      <c r="J41" s="1"/>
      <c r="K41" s="1"/>
      <c r="L41" s="1"/>
      <c r="M41" s="1"/>
      <c r="N41" s="1"/>
      <c r="O41" s="1"/>
      <c r="P41" s="1"/>
      <c r="Q41" s="114"/>
      <c r="S41" s="86"/>
      <c r="T41" s="86"/>
      <c r="U41" s="86"/>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c r="IW41" s="114"/>
      <c r="IX41" s="114"/>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4"/>
      <c r="NJ41" s="114"/>
      <c r="NK41" s="114"/>
      <c r="NL41" s="114"/>
      <c r="NM41" s="114"/>
      <c r="NN41" s="114"/>
      <c r="NO41" s="114"/>
      <c r="NP41" s="114"/>
      <c r="NQ41" s="114"/>
      <c r="NR41" s="114"/>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row>
    <row r="42" spans="1:421" s="73" customFormat="1" x14ac:dyDescent="0.3">
      <c r="A42" s="114"/>
      <c r="B42" s="114"/>
      <c r="C42" s="114"/>
      <c r="D42" s="114"/>
      <c r="E42" s="114"/>
      <c r="F42" s="114"/>
      <c r="G42" s="114"/>
      <c r="H42" s="114"/>
      <c r="I42" s="115"/>
      <c r="J42" s="114"/>
      <c r="K42" s="114"/>
      <c r="L42" s="114"/>
      <c r="M42" s="114"/>
      <c r="N42" s="114"/>
      <c r="O42" s="114"/>
      <c r="P42" s="114"/>
      <c r="Q42" s="114"/>
      <c r="R42" s="114"/>
      <c r="S42" s="116"/>
      <c r="T42" s="116"/>
      <c r="U42" s="116"/>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c r="IW42" s="114"/>
      <c r="IX42" s="114"/>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4"/>
      <c r="NJ42" s="114"/>
      <c r="NK42" s="114"/>
      <c r="NL42" s="114"/>
      <c r="NM42" s="114"/>
      <c r="NN42" s="114"/>
      <c r="NO42" s="114"/>
      <c r="NP42" s="114"/>
      <c r="NQ42" s="114"/>
      <c r="NR42" s="114"/>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row>
  </sheetData>
  <sheetProtection algorithmName="SHA-512" hashValue="FgXIZCtvNLkIkyIvR3uP9TnBSZ+ucvb6g2/Tbc+G8cQl1VVY9w/84UZdBnSf9UR55g0nN1uuFUDTfjZWIAMMCA==" saltValue="udbs7AbN/angmSLmmQ396g==" spinCount="100000" sheet="1" selectLockedCells="1"/>
  <customSheetViews>
    <customSheetView guid="{B942BA88-CC1B-45E5-B422-5C319DA20C7E}" scale="85" showGridLines="0" hiddenColumns="1" topLeftCell="A16">
      <selection activeCell="F23" sqref="F23:O23"/>
      <pageMargins left="0.7" right="0.7" top="0.75" bottom="0.75" header="0.3" footer="0.3"/>
      <pageSetup paperSize="9" orientation="portrait" r:id="rId1"/>
    </customSheetView>
    <customSheetView guid="{27DF1E55-3C5C-4472-8EFF-775630CBF46E}" scale="85" showGridLines="0" hiddenColumns="1" topLeftCell="A16">
      <selection activeCell="F23" sqref="F23:O23"/>
      <pageMargins left="0.7" right="0.7" top="0.75" bottom="0.75" header="0.3" footer="0.3"/>
      <pageSetup paperSize="9" orientation="portrait" r:id="rId2"/>
    </customSheetView>
  </customSheetViews>
  <mergeCells count="33">
    <mergeCell ref="C6:O6"/>
    <mergeCell ref="C7:O7"/>
    <mergeCell ref="C3:O3"/>
    <mergeCell ref="C5:O5"/>
    <mergeCell ref="D35:O35"/>
    <mergeCell ref="F25:O25"/>
    <mergeCell ref="C34:O34"/>
    <mergeCell ref="D23:E23"/>
    <mergeCell ref="D22:O22"/>
    <mergeCell ref="D16:O16"/>
    <mergeCell ref="D37:O37"/>
    <mergeCell ref="C15:O15"/>
    <mergeCell ref="C9:O9"/>
    <mergeCell ref="D11:E11"/>
    <mergeCell ref="F23:O23"/>
    <mergeCell ref="F11:O11"/>
    <mergeCell ref="F17:O17"/>
    <mergeCell ref="F13:O13"/>
    <mergeCell ref="F19:O19"/>
    <mergeCell ref="F27:O27"/>
    <mergeCell ref="D36:O36"/>
    <mergeCell ref="F29:O32"/>
    <mergeCell ref="D29:E32"/>
    <mergeCell ref="D17:E17"/>
    <mergeCell ref="C21:O21"/>
    <mergeCell ref="D14:O14"/>
    <mergeCell ref="V35:W35"/>
    <mergeCell ref="X35:AA35"/>
    <mergeCell ref="V37:W37"/>
    <mergeCell ref="X37:AA37"/>
    <mergeCell ref="S9:AE9"/>
    <mergeCell ref="S15:AE15"/>
    <mergeCell ref="S21:AE21"/>
  </mergeCells>
  <conditionalFormatting sqref="C15:O19">
    <cfRule type="expression" dxfId="225" priority="3">
      <formula>OR($F$13="noch keine Eingaben gemacht",$F$13=$U$11)</formula>
    </cfRule>
  </conditionalFormatting>
  <conditionalFormatting sqref="C21:O32">
    <cfRule type="expression" dxfId="224" priority="4">
      <formula>OR($F$19="",$F$19=$U$17)</formula>
    </cfRule>
  </conditionalFormatting>
  <conditionalFormatting sqref="D29:E32">
    <cfRule type="expression" dxfId="223" priority="2">
      <formula>$F$27=$U$22</formula>
    </cfRule>
  </conditionalFormatting>
  <conditionalFormatting sqref="F29:O32">
    <cfRule type="expression" dxfId="222" priority="1">
      <formula>$F$27=$U$22</formula>
    </cfRule>
  </conditionalFormatting>
  <dataValidations count="3">
    <dataValidation type="list" allowBlank="1" showInputMessage="1" showErrorMessage="1" sqref="F17">
      <formula1>"unter 1 Million Euro,ab 1 Million Euro"</formula1>
    </dataValidation>
    <dataValidation type="list" allowBlank="1" showInputMessage="1" showErrorMessage="1" sqref="F11">
      <formula1>"Produktive Investition,Infrastruktur"</formula1>
    </dataValidation>
    <dataValidation type="textLength" operator="lessThanOrEqual" allowBlank="1" showInputMessage="1" showErrorMessage="1" sqref="D37:O37">
      <formula1>1000</formula1>
    </dataValidation>
  </dataValidation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'4.2 Kategorie A &amp; B'!$I$6:$I$31</xm:f>
          </x14:formula1>
          <xm:sqref>F23:O23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tint="0.59999389629810485"/>
    <pageSetUpPr fitToPage="1"/>
  </sheetPr>
  <dimension ref="B2:K20"/>
  <sheetViews>
    <sheetView showGridLines="0" zoomScaleNormal="100" workbookViewId="0">
      <selection activeCell="H5" sqref="H5:I5"/>
    </sheetView>
  </sheetViews>
  <sheetFormatPr baseColWidth="10" defaultColWidth="10.85546875" defaultRowHeight="16.5" x14ac:dyDescent="0.3"/>
  <cols>
    <col min="1" max="2" width="3.140625" style="114" customWidth="1"/>
    <col min="3" max="6" width="10.85546875" style="114"/>
    <col min="7" max="7" width="17" style="114" customWidth="1"/>
    <col min="8" max="8" width="16.140625" style="114" customWidth="1"/>
    <col min="9" max="9" width="49.42578125" style="115" customWidth="1"/>
    <col min="10" max="11" width="3.140625" style="114" customWidth="1"/>
    <col min="12" max="16384" width="10.85546875" style="114"/>
  </cols>
  <sheetData>
    <row r="2" spans="2:11" x14ac:dyDescent="0.3">
      <c r="B2" s="1"/>
      <c r="C2" s="1"/>
      <c r="D2" s="1"/>
      <c r="E2" s="1"/>
      <c r="F2" s="1"/>
      <c r="G2" s="1"/>
      <c r="H2" s="1"/>
      <c r="I2" s="2"/>
      <c r="J2" s="1"/>
    </row>
    <row r="3" spans="2:11" ht="21.95" customHeight="1" x14ac:dyDescent="0.4">
      <c r="B3" s="3"/>
      <c r="C3" s="118" t="s">
        <v>9</v>
      </c>
      <c r="D3" s="1"/>
      <c r="E3" s="1"/>
      <c r="F3" s="1"/>
      <c r="G3" s="1"/>
      <c r="H3" s="1"/>
      <c r="I3" s="2"/>
      <c r="J3" s="3"/>
    </row>
    <row r="4" spans="2:11" x14ac:dyDescent="0.3">
      <c r="B4" s="1"/>
      <c r="C4" s="1"/>
      <c r="D4" s="1"/>
      <c r="E4" s="1"/>
      <c r="F4" s="1"/>
      <c r="G4" s="1"/>
      <c r="H4" s="1"/>
      <c r="I4" s="2"/>
      <c r="J4" s="1"/>
    </row>
    <row r="5" spans="2:11" ht="21" customHeight="1" x14ac:dyDescent="0.3">
      <c r="B5" s="1"/>
      <c r="C5" s="7" t="s">
        <v>87</v>
      </c>
      <c r="D5" s="1"/>
      <c r="E5" s="1"/>
      <c r="F5" s="1"/>
      <c r="G5" s="1"/>
      <c r="H5" s="530"/>
      <c r="I5" s="530"/>
      <c r="J5" s="1"/>
      <c r="K5" s="115"/>
    </row>
    <row r="6" spans="2:11" ht="21" customHeight="1" x14ac:dyDescent="0.3">
      <c r="B6" s="1"/>
      <c r="C6" s="7" t="s">
        <v>384</v>
      </c>
      <c r="D6" s="1"/>
      <c r="E6" s="1"/>
      <c r="F6" s="1"/>
      <c r="G6" s="1"/>
      <c r="H6" s="530"/>
      <c r="I6" s="530"/>
      <c r="J6" s="1"/>
      <c r="K6" s="115"/>
    </row>
    <row r="7" spans="2:11" ht="21" customHeight="1" x14ac:dyDescent="0.3">
      <c r="B7" s="1"/>
      <c r="C7" s="7" t="s">
        <v>86</v>
      </c>
      <c r="D7" s="1"/>
      <c r="E7" s="1"/>
      <c r="F7" s="1"/>
      <c r="G7" s="1"/>
      <c r="H7" s="530"/>
      <c r="I7" s="530"/>
      <c r="J7" s="1"/>
    </row>
    <row r="8" spans="2:11" ht="21" customHeight="1" x14ac:dyDescent="0.3">
      <c r="B8" s="1"/>
      <c r="C8" s="7" t="s">
        <v>749</v>
      </c>
      <c r="D8" s="1"/>
      <c r="E8" s="1"/>
      <c r="F8" s="1"/>
      <c r="G8" s="1"/>
      <c r="H8" s="530"/>
      <c r="I8" s="530"/>
      <c r="J8" s="1"/>
    </row>
    <row r="9" spans="2:11" ht="21" customHeight="1" x14ac:dyDescent="0.3">
      <c r="B9" s="1"/>
      <c r="C9" s="7" t="s">
        <v>19</v>
      </c>
      <c r="D9" s="1"/>
      <c r="E9" s="1"/>
      <c r="F9" s="1"/>
      <c r="G9" s="1"/>
      <c r="H9" s="530"/>
      <c r="I9" s="530"/>
      <c r="J9" s="1"/>
    </row>
    <row r="10" spans="2:11" ht="21" customHeight="1" x14ac:dyDescent="0.3">
      <c r="B10" s="1"/>
      <c r="C10" s="7" t="s">
        <v>17</v>
      </c>
      <c r="D10" s="1"/>
      <c r="E10" s="1"/>
      <c r="F10" s="1"/>
      <c r="G10" s="1"/>
      <c r="H10" s="530"/>
      <c r="I10" s="530"/>
      <c r="J10" s="1"/>
    </row>
    <row r="11" spans="2:11" ht="21" customHeight="1" x14ac:dyDescent="0.3">
      <c r="B11" s="1"/>
      <c r="C11" s="7" t="s">
        <v>46</v>
      </c>
      <c r="D11" s="1"/>
      <c r="E11" s="1"/>
      <c r="F11" s="1"/>
      <c r="G11" s="1"/>
      <c r="H11" s="530"/>
      <c r="I11" s="530"/>
      <c r="J11" s="1"/>
    </row>
    <row r="12" spans="2:11" ht="21" customHeight="1" x14ac:dyDescent="0.3">
      <c r="B12" s="1"/>
      <c r="C12" s="7" t="s">
        <v>12</v>
      </c>
      <c r="D12" s="1"/>
      <c r="E12" s="1"/>
      <c r="F12" s="1"/>
      <c r="G12" s="1"/>
      <c r="H12" s="531"/>
      <c r="I12" s="530"/>
      <c r="J12" s="1"/>
    </row>
    <row r="13" spans="2:11" ht="21" customHeight="1" x14ac:dyDescent="0.3">
      <c r="B13" s="1"/>
      <c r="C13" s="7" t="s">
        <v>68</v>
      </c>
      <c r="D13" s="7"/>
      <c r="E13" s="231" t="s">
        <v>70</v>
      </c>
      <c r="F13" s="1"/>
      <c r="G13" s="1"/>
      <c r="H13" s="211"/>
      <c r="I13" s="14" t="s">
        <v>43</v>
      </c>
      <c r="J13" s="1"/>
    </row>
    <row r="14" spans="2:11" ht="21" customHeight="1" x14ac:dyDescent="0.3">
      <c r="B14" s="1"/>
      <c r="C14" s="7"/>
      <c r="D14" s="1"/>
      <c r="E14" s="1"/>
      <c r="F14" s="1"/>
      <c r="G14" s="1"/>
      <c r="H14" s="211"/>
      <c r="I14" s="14" t="s">
        <v>44</v>
      </c>
      <c r="J14" s="1"/>
    </row>
    <row r="15" spans="2:11" ht="21" customHeight="1" x14ac:dyDescent="0.3">
      <c r="B15" s="1"/>
      <c r="C15" s="7" t="s">
        <v>69</v>
      </c>
      <c r="D15" s="532" t="s">
        <v>70</v>
      </c>
      <c r="E15" s="532"/>
      <c r="F15" s="532"/>
      <c r="G15" s="1"/>
      <c r="H15" s="211"/>
      <c r="I15" s="14" t="s">
        <v>45</v>
      </c>
      <c r="J15" s="1"/>
    </row>
    <row r="16" spans="2:11" ht="30.95" customHeight="1" x14ac:dyDescent="0.3">
      <c r="B16" s="1"/>
      <c r="C16" s="528" t="s">
        <v>456</v>
      </c>
      <c r="D16" s="528"/>
      <c r="E16" s="528"/>
      <c r="F16" s="528"/>
      <c r="G16" s="528"/>
      <c r="H16" s="211"/>
      <c r="I16" s="26" t="s">
        <v>743</v>
      </c>
      <c r="J16" s="1"/>
    </row>
    <row r="17" spans="2:10" ht="21" customHeight="1" x14ac:dyDescent="0.3">
      <c r="B17" s="1"/>
      <c r="C17" s="7" t="s">
        <v>18</v>
      </c>
      <c r="D17" s="1"/>
      <c r="E17" s="1"/>
      <c r="F17" s="1"/>
      <c r="G17" s="1"/>
      <c r="H17" s="212"/>
      <c r="I17" s="2"/>
      <c r="J17" s="1"/>
    </row>
    <row r="18" spans="2:10" ht="175.5" customHeight="1" x14ac:dyDescent="0.3">
      <c r="B18" s="1"/>
      <c r="C18" s="528" t="s">
        <v>180</v>
      </c>
      <c r="D18" s="529"/>
      <c r="E18" s="529"/>
      <c r="F18" s="529"/>
      <c r="G18" s="1"/>
      <c r="H18" s="526" t="s">
        <v>181</v>
      </c>
      <c r="I18" s="527"/>
      <c r="J18" s="1"/>
    </row>
    <row r="19" spans="2:10" ht="21" customHeight="1" x14ac:dyDescent="0.3">
      <c r="B19" s="1"/>
      <c r="C19" s="7" t="s">
        <v>750</v>
      </c>
      <c r="D19" s="1"/>
      <c r="E19" s="1"/>
      <c r="F19" s="1"/>
      <c r="G19" s="1"/>
      <c r="H19" s="213"/>
      <c r="I19" s="98"/>
      <c r="J19" s="1"/>
    </row>
    <row r="20" spans="2:10" x14ac:dyDescent="0.3">
      <c r="B20" s="1"/>
      <c r="C20" s="1"/>
      <c r="D20" s="1"/>
      <c r="E20" s="1"/>
      <c r="F20" s="1"/>
      <c r="G20" s="1"/>
      <c r="H20" s="1"/>
      <c r="I20" s="2"/>
      <c r="J20" s="1"/>
    </row>
  </sheetData>
  <sheetProtection algorithmName="SHA-512" hashValue="qJVLdKnLxKyIqrCx7u+niHYTCBl+GUpcy14T4CLNlmtSwXxfd5qY7M5RcdBC+TN4ta6tnJez7rv3lbdDa9ooAw==" saltValue="RKMnVPDPC+BS1AkMHbMeag==" spinCount="100000" sheet="1" selectLockedCells="1"/>
  <customSheetViews>
    <customSheetView guid="{B942BA88-CC1B-45E5-B422-5C319DA20C7E}" scale="90" showGridLines="0" fitToPage="1">
      <selection activeCell="H5" sqref="H5:I5"/>
      <colBreaks count="1" manualBreakCount="1">
        <brk id="10" max="1048575" man="1"/>
      </colBreaks>
      <pageMargins left="0.23622047244094491" right="0.23622047244094491" top="0.74803149606299213" bottom="0.74803149606299213" header="0.31496062992125984" footer="0.31496062992125984"/>
      <pageSetup paperSize="9" scale="78" fitToHeight="0" orientation="portrait" r:id="rId1"/>
    </customSheetView>
    <customSheetView guid="{27DF1E55-3C5C-4472-8EFF-775630CBF46E}" scale="90" showGridLines="0" fitToPage="1">
      <selection activeCell="H5" sqref="H5:I5"/>
      <colBreaks count="1" manualBreakCount="1">
        <brk id="10" max="1048575" man="1"/>
      </colBreaks>
      <pageMargins left="0.23622047244094491" right="0.23622047244094491" top="0.74803149606299213" bottom="0.74803149606299213" header="0.31496062992125984" footer="0.31496062992125984"/>
      <pageSetup paperSize="9" scale="78" fitToHeight="0" orientation="portrait" r:id="rId2"/>
    </customSheetView>
  </customSheetViews>
  <mergeCells count="12">
    <mergeCell ref="H18:I18"/>
    <mergeCell ref="C16:G16"/>
    <mergeCell ref="C18:F18"/>
    <mergeCell ref="H5:I5"/>
    <mergeCell ref="H12:I12"/>
    <mergeCell ref="H11:I11"/>
    <mergeCell ref="H10:I10"/>
    <mergeCell ref="H9:I9"/>
    <mergeCell ref="H8:I8"/>
    <mergeCell ref="H7:I7"/>
    <mergeCell ref="H6:I6"/>
    <mergeCell ref="D15:F15"/>
  </mergeCells>
  <dataValidations count="1">
    <dataValidation type="whole" operator="greaterThan" allowBlank="1" showInputMessage="1" showErrorMessage="1" sqref="H16">
      <formula1>0</formula1>
    </dataValidation>
  </dataValidations>
  <hyperlinks>
    <hyperlink ref="E13" r:id="rId3"/>
    <hyperlink ref="D15" r:id="rId4"/>
  </hyperlinks>
  <pageMargins left="0.23622047244094491" right="0.23622047244094491" top="0.74803149606299213" bottom="0.74803149606299213" header="0.31496062992125984" footer="0.31496062992125984"/>
  <pageSetup paperSize="9" scale="78" fitToHeight="0" orientation="portrait" r:id="rId5"/>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GQ61"/>
  <sheetViews>
    <sheetView topLeftCell="A43" zoomScale="85" zoomScaleNormal="85" workbookViewId="0">
      <selection activeCell="G57" sqref="G57:O57"/>
    </sheetView>
  </sheetViews>
  <sheetFormatPr baseColWidth="10" defaultColWidth="10.85546875" defaultRowHeight="16.5" x14ac:dyDescent="0.3"/>
  <cols>
    <col min="1" max="2" width="3.140625" style="114" customWidth="1"/>
    <col min="3" max="3" width="4" style="114" customWidth="1"/>
    <col min="4" max="4" width="13" style="114" customWidth="1"/>
    <col min="5" max="5" width="13.42578125" style="114" customWidth="1"/>
    <col min="6" max="6" width="14.28515625" style="114" customWidth="1"/>
    <col min="7" max="7" width="10.85546875" style="114"/>
    <col min="8" max="8" width="10.85546875" style="114" customWidth="1"/>
    <col min="9" max="9" width="10.85546875" style="115" customWidth="1"/>
    <col min="10" max="16" width="10.85546875" style="114"/>
    <col min="17" max="18" width="3.140625" style="114" customWidth="1"/>
    <col min="19" max="16384" width="10.85546875" style="114"/>
  </cols>
  <sheetData>
    <row r="2" spans="1:199" s="73" customFormat="1" x14ac:dyDescent="0.3">
      <c r="A2" s="114"/>
      <c r="B2" s="1"/>
      <c r="C2" s="1"/>
      <c r="D2" s="1"/>
      <c r="E2" s="1"/>
      <c r="F2" s="1"/>
      <c r="G2" s="1"/>
      <c r="H2" s="1"/>
      <c r="I2" s="2"/>
      <c r="J2" s="1"/>
      <c r="K2" s="1"/>
      <c r="L2" s="1"/>
      <c r="M2" s="1"/>
      <c r="N2" s="1"/>
      <c r="O2" s="1"/>
      <c r="P2" s="1"/>
      <c r="Q2" s="1"/>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row>
    <row r="3" spans="1:199" s="73" customFormat="1" ht="21.95" customHeight="1" x14ac:dyDescent="0.4">
      <c r="A3" s="114"/>
      <c r="B3" s="3"/>
      <c r="C3" s="306" t="s">
        <v>634</v>
      </c>
      <c r="D3" s="1"/>
      <c r="E3" s="1"/>
      <c r="F3" s="1"/>
      <c r="G3" s="1"/>
      <c r="H3" s="1"/>
      <c r="I3" s="2"/>
      <c r="J3" s="1"/>
      <c r="K3" s="1"/>
      <c r="L3" s="1"/>
      <c r="M3" s="1"/>
      <c r="N3" s="1"/>
      <c r="O3" s="1"/>
      <c r="P3" s="1"/>
      <c r="Q3" s="3"/>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row>
    <row r="4" spans="1:199" s="73" customFormat="1" ht="16.5" customHeight="1" x14ac:dyDescent="0.3">
      <c r="A4" s="114"/>
      <c r="B4" s="1"/>
      <c r="C4" s="303"/>
      <c r="D4" s="1"/>
      <c r="E4" s="9"/>
      <c r="F4" s="1"/>
      <c r="G4" s="1"/>
      <c r="H4" s="1"/>
      <c r="I4" s="1"/>
      <c r="J4" s="1"/>
      <c r="K4" s="1"/>
      <c r="L4" s="1"/>
      <c r="M4" s="1"/>
      <c r="N4" s="1"/>
      <c r="O4" s="1"/>
      <c r="P4" s="1"/>
      <c r="Q4" s="1"/>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row>
    <row r="5" spans="1:199" s="73" customFormat="1" ht="16.5" customHeight="1" x14ac:dyDescent="0.3">
      <c r="A5" s="114"/>
      <c r="B5" s="1"/>
      <c r="C5" s="303"/>
      <c r="D5" s="1"/>
      <c r="E5" s="9"/>
      <c r="F5" s="1"/>
      <c r="G5" s="1"/>
      <c r="H5" s="1"/>
      <c r="I5" s="1"/>
      <c r="J5" s="1"/>
      <c r="K5" s="1"/>
      <c r="L5" s="1"/>
      <c r="M5" s="1"/>
      <c r="N5" s="1"/>
      <c r="O5" s="1"/>
      <c r="P5" s="1"/>
      <c r="Q5" s="1"/>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row>
    <row r="6" spans="1:199" s="73" customFormat="1" ht="144" customHeight="1" x14ac:dyDescent="0.3">
      <c r="A6" s="114"/>
      <c r="B6" s="1"/>
      <c r="C6" s="534" t="s">
        <v>633</v>
      </c>
      <c r="D6" s="534"/>
      <c r="E6" s="534"/>
      <c r="F6" s="534"/>
      <c r="G6" s="534"/>
      <c r="H6" s="534"/>
      <c r="I6" s="534"/>
      <c r="J6" s="534"/>
      <c r="K6" s="534"/>
      <c r="L6" s="534"/>
      <c r="M6" s="534"/>
      <c r="N6" s="534"/>
      <c r="O6" s="534"/>
      <c r="P6" s="534"/>
      <c r="Q6" s="1"/>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row>
    <row r="7" spans="1:199" s="73" customFormat="1" ht="17.25" customHeight="1" x14ac:dyDescent="0.3">
      <c r="A7" s="114"/>
      <c r="B7" s="1"/>
      <c r="D7" s="348"/>
      <c r="E7" s="348"/>
      <c r="F7" s="348"/>
      <c r="G7" s="348"/>
      <c r="H7" s="348"/>
      <c r="I7" s="348"/>
      <c r="J7" s="348"/>
      <c r="K7" s="348"/>
      <c r="L7" s="348"/>
      <c r="M7" s="348"/>
      <c r="N7" s="348"/>
      <c r="O7" s="348"/>
      <c r="P7" s="348"/>
      <c r="Q7" s="1"/>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row>
    <row r="8" spans="1:199" s="73" customFormat="1" ht="26.25" customHeight="1" x14ac:dyDescent="0.3">
      <c r="A8" s="114"/>
      <c r="B8" s="1"/>
      <c r="C8" s="349" t="s">
        <v>632</v>
      </c>
      <c r="D8" s="303"/>
      <c r="E8" s="303"/>
      <c r="F8" s="303"/>
      <c r="G8" s="303"/>
      <c r="H8" s="303"/>
      <c r="I8" s="303"/>
      <c r="J8" s="303"/>
      <c r="K8" s="303"/>
      <c r="L8" s="303"/>
      <c r="M8" s="303"/>
      <c r="N8" s="303"/>
      <c r="O8" s="303"/>
      <c r="P8" s="303"/>
      <c r="Q8" s="1"/>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row>
    <row r="9" spans="1:199" s="73" customFormat="1" ht="19.5" customHeight="1" x14ac:dyDescent="0.3">
      <c r="A9" s="114"/>
      <c r="B9" s="1"/>
      <c r="C9" s="304" t="s">
        <v>487</v>
      </c>
      <c r="D9" s="32"/>
      <c r="E9" s="33"/>
      <c r="F9" s="32"/>
      <c r="G9" s="32"/>
      <c r="H9" s="32"/>
      <c r="I9" s="32"/>
      <c r="J9" s="32"/>
      <c r="K9" s="32"/>
      <c r="L9" s="32"/>
      <c r="M9" s="32"/>
      <c r="N9" s="32"/>
      <c r="O9" s="32"/>
      <c r="P9" s="32"/>
      <c r="Q9" s="1"/>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row>
    <row r="10" spans="1:199" s="73" customFormat="1" ht="13.5" customHeight="1" x14ac:dyDescent="0.3">
      <c r="A10" s="114"/>
      <c r="B10" s="1"/>
      <c r="C10" s="303"/>
      <c r="D10" s="1"/>
      <c r="E10" s="9"/>
      <c r="F10" s="1"/>
      <c r="G10" s="1"/>
      <c r="H10" s="1"/>
      <c r="I10" s="1"/>
      <c r="J10" s="1"/>
      <c r="K10" s="1"/>
      <c r="L10" s="1"/>
      <c r="M10" s="1"/>
      <c r="N10" s="1"/>
      <c r="O10" s="1"/>
      <c r="P10" s="1"/>
      <c r="Q10" s="1"/>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row>
    <row r="11" spans="1:199" s="73" customFormat="1" ht="22.5" customHeight="1" x14ac:dyDescent="0.3">
      <c r="A11" s="114"/>
      <c r="B11" s="303"/>
      <c r="C11" s="303"/>
      <c r="D11" s="535" t="s">
        <v>641</v>
      </c>
      <c r="E11" s="535"/>
      <c r="F11" s="535"/>
      <c r="G11" s="535"/>
      <c r="H11" s="535"/>
      <c r="I11" s="535"/>
      <c r="J11" s="535"/>
      <c r="K11" s="535"/>
      <c r="L11" s="535"/>
      <c r="M11" s="535"/>
      <c r="N11" s="535"/>
      <c r="O11" s="535"/>
      <c r="P11" s="535"/>
      <c r="Q11" s="1"/>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row>
    <row r="12" spans="1:199" s="73" customFormat="1" ht="51.75" customHeight="1" x14ac:dyDescent="0.3">
      <c r="A12" s="114"/>
      <c r="B12" s="1"/>
      <c r="C12" s="303"/>
      <c r="D12" s="533" t="s">
        <v>506</v>
      </c>
      <c r="E12" s="533"/>
      <c r="F12" s="533"/>
      <c r="G12" s="533"/>
      <c r="H12" s="533"/>
      <c r="I12" s="533"/>
      <c r="J12" s="533"/>
      <c r="K12" s="533"/>
      <c r="L12" s="533"/>
      <c r="M12" s="533"/>
      <c r="N12" s="533"/>
      <c r="O12" s="533"/>
      <c r="P12" s="533"/>
      <c r="Q12" s="1"/>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row>
    <row r="13" spans="1:199" s="73" customFormat="1" ht="36.75" customHeight="1" x14ac:dyDescent="0.3">
      <c r="A13" s="114"/>
      <c r="B13" s="1"/>
      <c r="C13" s="303"/>
      <c r="D13" s="533" t="s">
        <v>505</v>
      </c>
      <c r="E13" s="533"/>
      <c r="F13" s="533"/>
      <c r="G13" s="533"/>
      <c r="H13" s="533"/>
      <c r="I13" s="533"/>
      <c r="J13" s="533"/>
      <c r="K13" s="533"/>
      <c r="L13" s="533"/>
      <c r="M13" s="533"/>
      <c r="N13" s="533"/>
      <c r="O13" s="533"/>
      <c r="P13" s="533"/>
      <c r="Q13" s="1"/>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row>
    <row r="14" spans="1:199" s="73" customFormat="1" ht="63" customHeight="1" x14ac:dyDescent="0.3">
      <c r="A14" s="114"/>
      <c r="B14" s="1"/>
      <c r="C14" s="303"/>
      <c r="D14" s="533" t="s">
        <v>504</v>
      </c>
      <c r="E14" s="533"/>
      <c r="F14" s="533"/>
      <c r="G14" s="533"/>
      <c r="H14" s="533"/>
      <c r="I14" s="533"/>
      <c r="J14" s="533"/>
      <c r="K14" s="533"/>
      <c r="L14" s="533"/>
      <c r="M14" s="533"/>
      <c r="N14" s="533"/>
      <c r="O14" s="533"/>
      <c r="P14" s="533"/>
      <c r="Q14" s="1"/>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row>
    <row r="15" spans="1:199" s="73" customFormat="1" ht="23.25" customHeight="1" x14ac:dyDescent="0.3">
      <c r="A15" s="114"/>
      <c r="B15" s="1"/>
      <c r="C15" s="303"/>
      <c r="D15" s="533" t="s">
        <v>640</v>
      </c>
      <c r="E15" s="533"/>
      <c r="F15" s="533"/>
      <c r="G15" s="533"/>
      <c r="H15" s="533"/>
      <c r="I15" s="533"/>
      <c r="J15" s="533"/>
      <c r="K15" s="533"/>
      <c r="L15" s="533"/>
      <c r="M15" s="533"/>
      <c r="N15" s="533"/>
      <c r="O15" s="533"/>
      <c r="P15" s="533"/>
      <c r="Q15" s="1"/>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row>
    <row r="16" spans="1:199" s="73" customFormat="1" ht="57.75" customHeight="1" x14ac:dyDescent="0.3">
      <c r="A16" s="114"/>
      <c r="B16" s="1"/>
      <c r="C16" s="303"/>
      <c r="D16" s="533" t="s">
        <v>503</v>
      </c>
      <c r="E16" s="533"/>
      <c r="F16" s="533"/>
      <c r="G16" s="533"/>
      <c r="H16" s="533"/>
      <c r="I16" s="533"/>
      <c r="J16" s="533"/>
      <c r="K16" s="533"/>
      <c r="L16" s="533"/>
      <c r="M16" s="533"/>
      <c r="N16" s="533"/>
      <c r="O16" s="533"/>
      <c r="P16" s="533"/>
      <c r="Q16" s="1"/>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row>
    <row r="17" spans="1:199" s="73" customFormat="1" ht="22.5" customHeight="1" x14ac:dyDescent="0.3">
      <c r="A17" s="114"/>
      <c r="B17" s="1"/>
      <c r="C17" s="303"/>
      <c r="D17" s="535" t="s">
        <v>502</v>
      </c>
      <c r="E17" s="535"/>
      <c r="F17" s="535"/>
      <c r="G17" s="535"/>
      <c r="H17" s="535"/>
      <c r="I17" s="535"/>
      <c r="J17" s="535"/>
      <c r="K17" s="535"/>
      <c r="L17" s="535"/>
      <c r="M17" s="535"/>
      <c r="N17" s="535"/>
      <c r="O17" s="535"/>
      <c r="P17" s="535"/>
      <c r="Q17" s="1"/>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row>
    <row r="18" spans="1:199" s="73" customFormat="1" ht="51.75" customHeight="1" x14ac:dyDescent="0.3">
      <c r="A18" s="114"/>
      <c r="B18" s="1"/>
      <c r="C18" s="303"/>
      <c r="D18" s="533" t="s">
        <v>501</v>
      </c>
      <c r="E18" s="533"/>
      <c r="F18" s="533"/>
      <c r="G18" s="533"/>
      <c r="H18" s="533"/>
      <c r="I18" s="533"/>
      <c r="J18" s="533"/>
      <c r="K18" s="533"/>
      <c r="L18" s="533"/>
      <c r="M18" s="533"/>
      <c r="N18" s="533"/>
      <c r="O18" s="533"/>
      <c r="P18" s="533"/>
      <c r="Q18" s="1"/>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row>
    <row r="19" spans="1:199" s="35" customFormat="1" ht="17.25" customHeight="1" x14ac:dyDescent="0.3">
      <c r="A19" s="159"/>
      <c r="B19" s="18"/>
      <c r="C19" s="18"/>
      <c r="D19" s="350" t="s">
        <v>500</v>
      </c>
      <c r="E19" s="351"/>
      <c r="F19" s="18"/>
      <c r="G19" s="18"/>
      <c r="H19" s="18"/>
      <c r="I19" s="18"/>
      <c r="J19" s="18"/>
      <c r="K19" s="18"/>
      <c r="L19" s="18"/>
      <c r="M19" s="18"/>
      <c r="N19" s="18"/>
      <c r="O19" s="18"/>
      <c r="P19" s="18"/>
      <c r="Q19" s="18"/>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row>
    <row r="20" spans="1:199" s="35" customFormat="1" ht="27.75" customHeight="1" x14ac:dyDescent="0.3">
      <c r="A20" s="159"/>
      <c r="B20" s="18"/>
      <c r="C20" s="18"/>
      <c r="D20" s="352" t="s">
        <v>630</v>
      </c>
      <c r="E20" s="351"/>
      <c r="F20" s="18"/>
      <c r="G20" s="18"/>
      <c r="H20" s="18"/>
      <c r="I20" s="18"/>
      <c r="J20" s="18"/>
      <c r="K20" s="18"/>
      <c r="L20" s="18"/>
      <c r="M20" s="18"/>
      <c r="N20" s="18"/>
      <c r="O20" s="18"/>
      <c r="P20" s="18"/>
      <c r="Q20" s="18"/>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row>
    <row r="21" spans="1:199" s="73" customFormat="1" ht="15.75" customHeight="1" x14ac:dyDescent="0.3">
      <c r="A21" s="114"/>
      <c r="B21" s="1"/>
      <c r="C21" s="1"/>
      <c r="D21" s="305"/>
      <c r="E21" s="9"/>
      <c r="F21" s="1"/>
      <c r="G21" s="1"/>
      <c r="H21" s="1"/>
      <c r="I21" s="1"/>
      <c r="J21" s="1"/>
      <c r="K21" s="1"/>
      <c r="L21" s="1"/>
      <c r="M21" s="1"/>
      <c r="N21" s="1"/>
      <c r="O21" s="1"/>
      <c r="P21" s="1"/>
      <c r="Q21" s="1"/>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row>
    <row r="22" spans="1:199" s="73" customFormat="1" ht="19.5" customHeight="1" x14ac:dyDescent="0.3">
      <c r="A22" s="114"/>
      <c r="B22" s="1"/>
      <c r="C22" s="304" t="s">
        <v>631</v>
      </c>
      <c r="D22" s="32"/>
      <c r="E22" s="33"/>
      <c r="F22" s="32"/>
      <c r="G22" s="32"/>
      <c r="H22" s="32"/>
      <c r="I22" s="32"/>
      <c r="J22" s="32"/>
      <c r="K22" s="32"/>
      <c r="L22" s="32"/>
      <c r="M22" s="32"/>
      <c r="N22" s="32"/>
      <c r="O22" s="32"/>
      <c r="P22" s="32"/>
      <c r="Q22" s="1"/>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row>
    <row r="23" spans="1:199" s="73" customFormat="1" ht="12.75" customHeight="1" x14ac:dyDescent="0.3">
      <c r="A23" s="114"/>
      <c r="B23" s="1"/>
      <c r="C23" s="303"/>
      <c r="D23" s="1"/>
      <c r="E23" s="9"/>
      <c r="F23" s="1"/>
      <c r="G23" s="1"/>
      <c r="H23" s="1"/>
      <c r="I23" s="1"/>
      <c r="J23" s="1"/>
      <c r="K23" s="1"/>
      <c r="L23" s="1"/>
      <c r="M23" s="1"/>
      <c r="N23" s="1"/>
      <c r="O23" s="1"/>
      <c r="P23" s="1"/>
      <c r="Q23" s="1"/>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row>
    <row r="24" spans="1:199" s="73" customFormat="1" ht="120.75" customHeight="1" x14ac:dyDescent="0.3">
      <c r="A24" s="114"/>
      <c r="B24" s="1"/>
      <c r="C24" s="1"/>
      <c r="D24" s="534" t="s">
        <v>642</v>
      </c>
      <c r="E24" s="534"/>
      <c r="F24" s="534"/>
      <c r="G24" s="534"/>
      <c r="H24" s="534"/>
      <c r="I24" s="534"/>
      <c r="J24" s="534"/>
      <c r="K24" s="534"/>
      <c r="L24" s="534"/>
      <c r="M24" s="534"/>
      <c r="N24" s="534"/>
      <c r="O24" s="534"/>
      <c r="P24" s="534"/>
      <c r="Q24" s="53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row>
    <row r="25" spans="1:199" s="73" customFormat="1" ht="7.5" customHeight="1" x14ac:dyDescent="0.3">
      <c r="A25" s="114"/>
      <c r="B25" s="1"/>
      <c r="C25" s="1"/>
      <c r="D25" s="305"/>
      <c r="E25" s="9"/>
      <c r="F25" s="1"/>
      <c r="G25" s="1"/>
      <c r="H25" s="1"/>
      <c r="I25" s="1"/>
      <c r="J25" s="1"/>
      <c r="K25" s="1"/>
      <c r="L25" s="1"/>
      <c r="M25" s="1"/>
      <c r="N25" s="1"/>
      <c r="O25" s="1"/>
      <c r="P25" s="1"/>
      <c r="Q25" s="1"/>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row>
    <row r="26" spans="1:199" s="73" customFormat="1" ht="18.75" customHeight="1" x14ac:dyDescent="0.3">
      <c r="A26" s="114"/>
      <c r="B26" s="1"/>
      <c r="C26" s="304" t="s">
        <v>620</v>
      </c>
      <c r="D26" s="32"/>
      <c r="E26" s="33"/>
      <c r="F26" s="32"/>
      <c r="G26" s="32"/>
      <c r="H26" s="32"/>
      <c r="I26" s="32"/>
      <c r="J26" s="32"/>
      <c r="K26" s="32"/>
      <c r="L26" s="32"/>
      <c r="M26" s="32"/>
      <c r="N26" s="32"/>
      <c r="O26" s="32"/>
      <c r="P26" s="32"/>
      <c r="Q26" s="1"/>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row>
    <row r="27" spans="1:199" s="73" customFormat="1" ht="12" customHeight="1" x14ac:dyDescent="0.3">
      <c r="A27" s="114"/>
      <c r="B27" s="1"/>
      <c r="C27" s="303"/>
      <c r="D27" s="1"/>
      <c r="E27" s="9"/>
      <c r="F27" s="1"/>
      <c r="G27" s="1"/>
      <c r="H27" s="1"/>
      <c r="I27" s="1"/>
      <c r="J27" s="1"/>
      <c r="K27" s="1"/>
      <c r="L27" s="1"/>
      <c r="M27" s="1"/>
      <c r="N27" s="1"/>
      <c r="O27" s="1"/>
      <c r="P27" s="1"/>
      <c r="Q27" s="1"/>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row>
    <row r="28" spans="1:199" s="73" customFormat="1" ht="88.5" customHeight="1" x14ac:dyDescent="0.3">
      <c r="A28" s="114"/>
      <c r="B28" s="1"/>
      <c r="C28" s="1"/>
      <c r="D28" s="525" t="s">
        <v>635</v>
      </c>
      <c r="E28" s="525"/>
      <c r="F28" s="525"/>
      <c r="G28" s="525"/>
      <c r="H28" s="525"/>
      <c r="I28" s="525"/>
      <c r="J28" s="525"/>
      <c r="K28" s="525"/>
      <c r="L28" s="525"/>
      <c r="M28" s="525"/>
      <c r="N28" s="525"/>
      <c r="O28" s="525"/>
      <c r="P28" s="525"/>
      <c r="Q28" s="1"/>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row>
    <row r="29" spans="1:199" s="73" customFormat="1" ht="10.5" customHeight="1" x14ac:dyDescent="0.3">
      <c r="A29" s="114"/>
      <c r="B29" s="1"/>
      <c r="C29" s="1"/>
      <c r="D29" s="250"/>
      <c r="E29" s="250"/>
      <c r="F29" s="250"/>
      <c r="G29" s="250"/>
      <c r="H29" s="250"/>
      <c r="I29" s="250"/>
      <c r="J29" s="250"/>
      <c r="K29" s="250"/>
      <c r="L29" s="250"/>
      <c r="M29" s="250"/>
      <c r="N29" s="250"/>
      <c r="O29" s="250"/>
      <c r="P29" s="250"/>
      <c r="Q29" s="1"/>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row>
    <row r="30" spans="1:199" s="73" customFormat="1" ht="32.25" customHeight="1" x14ac:dyDescent="0.3">
      <c r="A30" s="114"/>
      <c r="B30" s="1"/>
      <c r="C30" s="349" t="s">
        <v>643</v>
      </c>
      <c r="D30" s="303"/>
      <c r="E30" s="303"/>
      <c r="F30" s="303"/>
      <c r="G30" s="303"/>
      <c r="H30" s="303"/>
      <c r="I30" s="303"/>
      <c r="J30" s="303"/>
      <c r="K30" s="303"/>
      <c r="L30" s="303"/>
      <c r="M30" s="303"/>
      <c r="N30" s="303"/>
      <c r="O30" s="303"/>
      <c r="P30" s="303"/>
      <c r="Q30" s="1"/>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row>
    <row r="31" spans="1:199" s="73" customFormat="1" ht="16.5" customHeight="1" x14ac:dyDescent="0.3">
      <c r="A31" s="114"/>
      <c r="B31" s="1"/>
      <c r="C31" s="304" t="s">
        <v>621</v>
      </c>
      <c r="D31" s="32"/>
      <c r="E31" s="33"/>
      <c r="F31" s="32"/>
      <c r="G31" s="32"/>
      <c r="H31" s="32"/>
      <c r="I31" s="32"/>
      <c r="J31" s="32"/>
      <c r="K31" s="32"/>
      <c r="L31" s="32"/>
      <c r="M31" s="32"/>
      <c r="N31" s="32"/>
      <c r="O31" s="32"/>
      <c r="P31" s="32"/>
      <c r="Q31" s="1"/>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row>
    <row r="32" spans="1:199" s="73" customFormat="1" ht="44.25" customHeight="1" x14ac:dyDescent="0.3">
      <c r="A32" s="114"/>
      <c r="B32" s="1"/>
      <c r="C32" s="303"/>
      <c r="D32" s="525" t="s">
        <v>499</v>
      </c>
      <c r="E32" s="525"/>
      <c r="F32" s="525"/>
      <c r="G32" s="525"/>
      <c r="H32" s="525"/>
      <c r="I32" s="525"/>
      <c r="J32" s="525"/>
      <c r="K32" s="525"/>
      <c r="L32" s="525"/>
      <c r="M32" s="525"/>
      <c r="N32" s="525"/>
      <c r="O32" s="525"/>
      <c r="P32" s="525"/>
      <c r="Q32" s="525"/>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row>
    <row r="33" spans="1:199" s="86" customFormat="1" ht="52.5" customHeight="1" x14ac:dyDescent="0.25">
      <c r="A33" s="116"/>
      <c r="B33" s="7"/>
      <c r="C33" s="303"/>
      <c r="D33" s="525" t="s">
        <v>498</v>
      </c>
      <c r="E33" s="525"/>
      <c r="F33" s="525"/>
      <c r="G33" s="525"/>
      <c r="H33" s="525"/>
      <c r="I33" s="525"/>
      <c r="J33" s="525"/>
      <c r="K33" s="525"/>
      <c r="L33" s="525"/>
      <c r="M33" s="525"/>
      <c r="N33" s="525"/>
      <c r="O33" s="525"/>
      <c r="P33" s="525"/>
      <c r="Q33" s="525"/>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row>
    <row r="34" spans="1:199" s="73" customFormat="1" ht="75.75" customHeight="1" x14ac:dyDescent="0.3">
      <c r="A34" s="114"/>
      <c r="B34" s="1"/>
      <c r="C34" s="303"/>
      <c r="D34" s="525" t="s">
        <v>622</v>
      </c>
      <c r="E34" s="525"/>
      <c r="F34" s="525"/>
      <c r="G34" s="525"/>
      <c r="H34" s="525"/>
      <c r="I34" s="525"/>
      <c r="J34" s="525"/>
      <c r="K34" s="525"/>
      <c r="L34" s="525"/>
      <c r="M34" s="525"/>
      <c r="N34" s="525"/>
      <c r="O34" s="525"/>
      <c r="P34" s="525"/>
      <c r="Q34" s="525"/>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row>
    <row r="35" spans="1:199" s="73" customFormat="1" ht="9" customHeight="1" x14ac:dyDescent="0.3">
      <c r="A35" s="114"/>
      <c r="B35" s="1"/>
      <c r="C35" s="303"/>
      <c r="D35" s="1"/>
      <c r="E35" s="9"/>
      <c r="F35" s="1"/>
      <c r="G35" s="1"/>
      <c r="H35" s="1"/>
      <c r="I35" s="1"/>
      <c r="J35" s="1"/>
      <c r="K35" s="1"/>
      <c r="L35" s="1"/>
      <c r="M35" s="1"/>
      <c r="N35" s="1"/>
      <c r="O35" s="1"/>
      <c r="P35" s="1"/>
      <c r="Q35" s="1"/>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row>
    <row r="36" spans="1:199" s="73" customFormat="1" ht="16.5" customHeight="1" x14ac:dyDescent="0.3">
      <c r="A36" s="114"/>
      <c r="B36" s="1"/>
      <c r="C36" s="304" t="s">
        <v>623</v>
      </c>
      <c r="D36" s="32"/>
      <c r="E36" s="33"/>
      <c r="F36" s="32"/>
      <c r="G36" s="32"/>
      <c r="H36" s="32"/>
      <c r="I36" s="32"/>
      <c r="J36" s="32"/>
      <c r="K36" s="32"/>
      <c r="L36" s="32"/>
      <c r="M36" s="32"/>
      <c r="N36" s="32"/>
      <c r="O36" s="32"/>
      <c r="P36" s="32"/>
      <c r="Q36" s="1"/>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row>
    <row r="37" spans="1:199" s="73" customFormat="1" ht="74.25" customHeight="1" x14ac:dyDescent="0.3">
      <c r="A37" s="114"/>
      <c r="B37" s="1"/>
      <c r="C37" s="303"/>
      <c r="D37" s="525" t="s">
        <v>647</v>
      </c>
      <c r="E37" s="525"/>
      <c r="F37" s="525"/>
      <c r="G37" s="525"/>
      <c r="H37" s="525"/>
      <c r="I37" s="525"/>
      <c r="J37" s="525"/>
      <c r="K37" s="525"/>
      <c r="L37" s="525"/>
      <c r="M37" s="525"/>
      <c r="N37" s="525"/>
      <c r="O37" s="525"/>
      <c r="P37" s="525"/>
      <c r="Q37" s="525"/>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row>
    <row r="38" spans="1:199" s="73" customFormat="1" ht="9.75" customHeight="1" x14ac:dyDescent="0.3">
      <c r="A38" s="114"/>
      <c r="B38" s="1"/>
      <c r="C38" s="303"/>
      <c r="D38" s="250"/>
      <c r="E38" s="250"/>
      <c r="F38" s="250"/>
      <c r="G38" s="250"/>
      <c r="H38" s="250"/>
      <c r="I38" s="250"/>
      <c r="J38" s="250"/>
      <c r="K38" s="250"/>
      <c r="L38" s="250"/>
      <c r="M38" s="250"/>
      <c r="N38" s="250"/>
      <c r="O38" s="250"/>
      <c r="P38" s="250"/>
      <c r="Q38" s="250"/>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row>
    <row r="39" spans="1:199" s="73" customFormat="1" ht="16.5" customHeight="1" x14ac:dyDescent="0.3">
      <c r="A39" s="114"/>
      <c r="B39" s="1"/>
      <c r="C39" s="304" t="s">
        <v>624</v>
      </c>
      <c r="D39" s="32"/>
      <c r="E39" s="33"/>
      <c r="F39" s="32"/>
      <c r="G39" s="32"/>
      <c r="H39" s="32"/>
      <c r="I39" s="32"/>
      <c r="J39" s="32"/>
      <c r="K39" s="32"/>
      <c r="L39" s="32"/>
      <c r="M39" s="32"/>
      <c r="N39" s="32"/>
      <c r="O39" s="32"/>
      <c r="P39" s="32"/>
      <c r="Q39" s="1"/>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row>
    <row r="40" spans="1:199" s="73" customFormat="1" ht="91.5" customHeight="1" x14ac:dyDescent="0.3">
      <c r="A40" s="114"/>
      <c r="B40" s="1"/>
      <c r="C40" s="303"/>
      <c r="D40" s="525" t="s">
        <v>648</v>
      </c>
      <c r="E40" s="525"/>
      <c r="F40" s="525"/>
      <c r="G40" s="525"/>
      <c r="H40" s="525"/>
      <c r="I40" s="525"/>
      <c r="J40" s="525"/>
      <c r="K40" s="525"/>
      <c r="L40" s="525"/>
      <c r="M40" s="525"/>
      <c r="N40" s="525"/>
      <c r="O40" s="525"/>
      <c r="P40" s="525"/>
      <c r="Q40" s="525"/>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row>
    <row r="41" spans="1:199" s="73" customFormat="1" ht="11.25" customHeight="1" x14ac:dyDescent="0.3">
      <c r="A41" s="114"/>
      <c r="B41" s="1"/>
      <c r="C41" s="303"/>
      <c r="D41" s="250"/>
      <c r="E41" s="250"/>
      <c r="F41" s="250"/>
      <c r="G41" s="250"/>
      <c r="H41" s="250"/>
      <c r="I41" s="250"/>
      <c r="J41" s="250"/>
      <c r="K41" s="250"/>
      <c r="L41" s="250"/>
      <c r="M41" s="250"/>
      <c r="N41" s="250"/>
      <c r="O41" s="250"/>
      <c r="P41" s="250"/>
      <c r="Q41" s="250"/>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row>
    <row r="42" spans="1:199" s="73" customFormat="1" ht="16.5" customHeight="1" x14ac:dyDescent="0.3">
      <c r="A42" s="114"/>
      <c r="B42" s="1"/>
      <c r="C42" s="304" t="s">
        <v>625</v>
      </c>
      <c r="D42" s="32"/>
      <c r="E42" s="33"/>
      <c r="F42" s="32"/>
      <c r="G42" s="32"/>
      <c r="H42" s="32"/>
      <c r="I42" s="32"/>
      <c r="J42" s="32"/>
      <c r="K42" s="32"/>
      <c r="L42" s="32"/>
      <c r="M42" s="32"/>
      <c r="N42" s="32"/>
      <c r="O42" s="32"/>
      <c r="P42" s="32"/>
      <c r="Q42" s="1"/>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row>
    <row r="43" spans="1:199" s="73" customFormat="1" ht="100.5" customHeight="1" x14ac:dyDescent="0.3">
      <c r="A43" s="114"/>
      <c r="B43" s="1"/>
      <c r="C43" s="303"/>
      <c r="D43" s="525" t="s">
        <v>627</v>
      </c>
      <c r="E43" s="525"/>
      <c r="F43" s="525"/>
      <c r="G43" s="525"/>
      <c r="H43" s="525"/>
      <c r="I43" s="525"/>
      <c r="J43" s="525"/>
      <c r="K43" s="525"/>
      <c r="L43" s="525"/>
      <c r="M43" s="525"/>
      <c r="N43" s="525"/>
      <c r="O43" s="525"/>
      <c r="P43" s="525"/>
      <c r="Q43" s="525"/>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row>
    <row r="44" spans="1:199" s="73" customFormat="1" x14ac:dyDescent="0.3">
      <c r="A44" s="114"/>
      <c r="B44" s="1"/>
      <c r="C44" s="304" t="s">
        <v>626</v>
      </c>
      <c r="D44" s="32"/>
      <c r="E44" s="33"/>
      <c r="F44" s="32"/>
      <c r="G44" s="32"/>
      <c r="H44" s="32"/>
      <c r="I44" s="32"/>
      <c r="J44" s="32"/>
      <c r="K44" s="32"/>
      <c r="L44" s="32"/>
      <c r="M44" s="32"/>
      <c r="N44" s="32"/>
      <c r="O44" s="32"/>
      <c r="P44" s="32"/>
      <c r="Q44" s="1"/>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row>
    <row r="45" spans="1:199" s="73" customFormat="1" ht="57.75" customHeight="1" x14ac:dyDescent="0.3">
      <c r="A45" s="114"/>
      <c r="B45" s="1"/>
      <c r="C45" s="303"/>
      <c r="D45" s="534" t="s">
        <v>649</v>
      </c>
      <c r="E45" s="534"/>
      <c r="F45" s="534"/>
      <c r="G45" s="534"/>
      <c r="H45" s="534"/>
      <c r="I45" s="534"/>
      <c r="J45" s="534"/>
      <c r="K45" s="534"/>
      <c r="L45" s="534"/>
      <c r="M45" s="534"/>
      <c r="N45" s="534"/>
      <c r="O45" s="534"/>
      <c r="P45" s="534"/>
      <c r="Q45" s="53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row>
    <row r="46" spans="1:199" s="73" customFormat="1" ht="16.5" customHeight="1" x14ac:dyDescent="0.3">
      <c r="A46" s="114"/>
      <c r="B46" s="1"/>
      <c r="C46" s="304" t="s">
        <v>628</v>
      </c>
      <c r="D46" s="32"/>
      <c r="E46" s="33"/>
      <c r="F46" s="32"/>
      <c r="G46" s="32"/>
      <c r="H46" s="32"/>
      <c r="I46" s="32"/>
      <c r="J46" s="32"/>
      <c r="K46" s="32"/>
      <c r="L46" s="32"/>
      <c r="M46" s="32"/>
      <c r="N46" s="32"/>
      <c r="O46" s="32"/>
      <c r="P46" s="32"/>
      <c r="Q46" s="1"/>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row>
    <row r="47" spans="1:199" s="73" customFormat="1" ht="79.5" customHeight="1" x14ac:dyDescent="0.3">
      <c r="A47" s="114"/>
      <c r="B47" s="1"/>
      <c r="C47" s="303"/>
      <c r="D47" s="525" t="s">
        <v>650</v>
      </c>
      <c r="E47" s="525"/>
      <c r="F47" s="525"/>
      <c r="G47" s="525"/>
      <c r="H47" s="525"/>
      <c r="I47" s="525"/>
      <c r="J47" s="525"/>
      <c r="K47" s="525"/>
      <c r="L47" s="525"/>
      <c r="M47" s="525"/>
      <c r="N47" s="525"/>
      <c r="O47" s="525"/>
      <c r="P47" s="525"/>
      <c r="Q47" s="525"/>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row>
    <row r="48" spans="1:199" s="73" customFormat="1" ht="5.25" customHeight="1" x14ac:dyDescent="0.3">
      <c r="A48" s="114"/>
      <c r="B48" s="1"/>
      <c r="C48" s="303"/>
      <c r="D48" s="250"/>
      <c r="E48" s="250"/>
      <c r="F48" s="250"/>
      <c r="G48" s="250"/>
      <c r="H48" s="250"/>
      <c r="I48" s="250"/>
      <c r="J48" s="250"/>
      <c r="K48" s="250"/>
      <c r="L48" s="250"/>
      <c r="M48" s="250"/>
      <c r="N48" s="250"/>
      <c r="O48" s="250"/>
      <c r="P48" s="250"/>
      <c r="Q48" s="250"/>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row>
    <row r="49" spans="1:199" s="73" customFormat="1" ht="16.5" customHeight="1" x14ac:dyDescent="0.3">
      <c r="A49" s="114"/>
      <c r="B49" s="1"/>
      <c r="C49" s="304" t="s">
        <v>629</v>
      </c>
      <c r="D49" s="32"/>
      <c r="E49" s="33"/>
      <c r="F49" s="32"/>
      <c r="G49" s="32"/>
      <c r="H49" s="32"/>
      <c r="I49" s="32"/>
      <c r="J49" s="32"/>
      <c r="K49" s="32"/>
      <c r="L49" s="32"/>
      <c r="M49" s="32"/>
      <c r="N49" s="32"/>
      <c r="O49" s="32"/>
      <c r="P49" s="32"/>
      <c r="Q49" s="1"/>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row>
    <row r="50" spans="1:199" s="73" customFormat="1" ht="60" customHeight="1" x14ac:dyDescent="0.3">
      <c r="A50" s="114"/>
      <c r="B50" s="1"/>
      <c r="C50" s="303"/>
      <c r="D50" s="525" t="s">
        <v>497</v>
      </c>
      <c r="E50" s="525"/>
      <c r="F50" s="525"/>
      <c r="G50" s="525"/>
      <c r="H50" s="525"/>
      <c r="I50" s="525"/>
      <c r="J50" s="525"/>
      <c r="K50" s="525"/>
      <c r="L50" s="525"/>
      <c r="M50" s="525"/>
      <c r="N50" s="525"/>
      <c r="O50" s="525"/>
      <c r="P50" s="525"/>
      <c r="Q50" s="525"/>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row>
    <row r="51" spans="1:199" s="73" customFormat="1" ht="31.5" customHeight="1" x14ac:dyDescent="0.3">
      <c r="A51" s="114"/>
      <c r="B51" s="1"/>
      <c r="C51" s="303"/>
      <c r="D51" s="525" t="s">
        <v>496</v>
      </c>
      <c r="E51" s="525"/>
      <c r="F51" s="525"/>
      <c r="G51" s="525"/>
      <c r="H51" s="525"/>
      <c r="I51" s="525"/>
      <c r="J51" s="525"/>
      <c r="K51" s="525"/>
      <c r="L51" s="525"/>
      <c r="M51" s="525"/>
      <c r="N51" s="525"/>
      <c r="O51" s="525"/>
      <c r="P51" s="525"/>
      <c r="Q51" s="525"/>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row>
    <row r="52" spans="1:199" s="73" customFormat="1" ht="60" customHeight="1" x14ac:dyDescent="0.3">
      <c r="A52" s="114"/>
      <c r="B52" s="1"/>
      <c r="C52" s="303"/>
      <c r="D52" s="525" t="s">
        <v>495</v>
      </c>
      <c r="E52" s="525"/>
      <c r="F52" s="525"/>
      <c r="G52" s="525"/>
      <c r="H52" s="525"/>
      <c r="I52" s="525"/>
      <c r="J52" s="525"/>
      <c r="K52" s="525"/>
      <c r="L52" s="525"/>
      <c r="M52" s="525"/>
      <c r="N52" s="525"/>
      <c r="O52" s="525"/>
      <c r="P52" s="525"/>
      <c r="Q52" s="525"/>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c r="GD52" s="114"/>
      <c r="GE52" s="114"/>
      <c r="GF52" s="114"/>
      <c r="GG52" s="114"/>
      <c r="GH52" s="114"/>
      <c r="GI52" s="114"/>
      <c r="GJ52" s="114"/>
      <c r="GK52" s="114"/>
      <c r="GL52" s="114"/>
      <c r="GM52" s="114"/>
      <c r="GN52" s="114"/>
      <c r="GO52" s="114"/>
      <c r="GP52" s="114"/>
      <c r="GQ52" s="114"/>
    </row>
    <row r="53" spans="1:199" s="73" customFormat="1" ht="16.5" customHeight="1" x14ac:dyDescent="0.3">
      <c r="A53" s="114"/>
      <c r="B53" s="1"/>
      <c r="C53" s="1"/>
      <c r="D53" s="1"/>
      <c r="E53" s="1"/>
      <c r="F53" s="1"/>
      <c r="G53" s="1"/>
      <c r="H53" s="1"/>
      <c r="I53" s="2"/>
      <c r="J53" s="1"/>
      <c r="K53" s="1"/>
      <c r="L53" s="1"/>
      <c r="M53" s="1"/>
      <c r="N53" s="1"/>
      <c r="O53" s="1"/>
      <c r="P53" s="1"/>
      <c r="Q53" s="1"/>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c r="GH53" s="114"/>
      <c r="GI53" s="114"/>
      <c r="GJ53" s="114"/>
      <c r="GK53" s="114"/>
      <c r="GL53" s="114"/>
      <c r="GM53" s="114"/>
      <c r="GN53" s="114"/>
      <c r="GO53" s="114"/>
      <c r="GP53" s="114"/>
      <c r="GQ53" s="114"/>
    </row>
    <row r="54" spans="1:199" s="73" customFormat="1" ht="16.5" customHeight="1" x14ac:dyDescent="0.3">
      <c r="A54" s="114"/>
      <c r="B54" s="1"/>
      <c r="C54" s="304" t="s">
        <v>189</v>
      </c>
      <c r="D54" s="32"/>
      <c r="E54" s="33"/>
      <c r="F54" s="32"/>
      <c r="G54" s="32"/>
      <c r="H54" s="32"/>
      <c r="I54" s="32"/>
      <c r="J54" s="32"/>
      <c r="K54" s="32"/>
      <c r="L54" s="32"/>
      <c r="M54" s="32"/>
      <c r="N54" s="32"/>
      <c r="O54" s="32"/>
      <c r="P54" s="32"/>
      <c r="Q54" s="1"/>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c r="GH54" s="114"/>
      <c r="GI54" s="114"/>
      <c r="GJ54" s="114"/>
      <c r="GK54" s="114"/>
      <c r="GL54" s="114"/>
      <c r="GM54" s="114"/>
      <c r="GN54" s="114"/>
      <c r="GO54" s="114"/>
      <c r="GP54" s="114"/>
      <c r="GQ54" s="114"/>
    </row>
    <row r="55" spans="1:199" s="73" customFormat="1" x14ac:dyDescent="0.3">
      <c r="A55" s="114"/>
      <c r="B55" s="1"/>
      <c r="C55" s="1"/>
      <c r="D55" s="540" t="s">
        <v>493</v>
      </c>
      <c r="E55" s="540"/>
      <c r="F55" s="540"/>
      <c r="G55" s="541" t="s">
        <v>494</v>
      </c>
      <c r="H55" s="542"/>
      <c r="I55" s="542"/>
      <c r="J55" s="542"/>
      <c r="K55" s="542"/>
      <c r="L55" s="542"/>
      <c r="M55" s="542"/>
      <c r="N55" s="542"/>
      <c r="O55" s="542"/>
      <c r="P55" s="1"/>
      <c r="Q55" s="1"/>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c r="GG55" s="114"/>
      <c r="GH55" s="114"/>
      <c r="GI55" s="114"/>
      <c r="GJ55" s="114"/>
      <c r="GK55" s="114"/>
      <c r="GL55" s="114"/>
      <c r="GM55" s="114"/>
      <c r="GN55" s="114"/>
      <c r="GO55" s="114"/>
      <c r="GP55" s="114"/>
      <c r="GQ55" s="114"/>
    </row>
    <row r="56" spans="1:199" s="73" customFormat="1" x14ac:dyDescent="0.3">
      <c r="A56" s="114"/>
      <c r="B56" s="1"/>
      <c r="C56" s="1"/>
      <c r="D56" s="540" t="s">
        <v>493</v>
      </c>
      <c r="E56" s="540"/>
      <c r="F56" s="540"/>
      <c r="G56" s="543" t="s">
        <v>492</v>
      </c>
      <c r="H56" s="544"/>
      <c r="I56" s="544"/>
      <c r="J56" s="544"/>
      <c r="K56" s="544"/>
      <c r="L56" s="544"/>
      <c r="M56" s="544"/>
      <c r="N56" s="544"/>
      <c r="O56" s="544"/>
      <c r="P56" s="1"/>
      <c r="Q56" s="1"/>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14"/>
      <c r="FS56" s="114"/>
      <c r="FT56" s="114"/>
      <c r="FU56" s="114"/>
      <c r="FV56" s="114"/>
      <c r="FW56" s="114"/>
      <c r="FX56" s="114"/>
      <c r="FY56" s="114"/>
      <c r="FZ56" s="114"/>
      <c r="GA56" s="114"/>
      <c r="GB56" s="114"/>
      <c r="GC56" s="114"/>
      <c r="GD56" s="114"/>
      <c r="GE56" s="114"/>
      <c r="GF56" s="114"/>
      <c r="GG56" s="114"/>
      <c r="GH56" s="114"/>
      <c r="GI56" s="114"/>
      <c r="GJ56" s="114"/>
      <c r="GK56" s="114"/>
      <c r="GL56" s="114"/>
      <c r="GM56" s="114"/>
      <c r="GN56" s="114"/>
      <c r="GO56" s="114"/>
      <c r="GP56" s="114"/>
      <c r="GQ56" s="114"/>
    </row>
    <row r="57" spans="1:199" s="73" customFormat="1" ht="45.75" customHeight="1" x14ac:dyDescent="0.3">
      <c r="A57" s="114"/>
      <c r="B57" s="1"/>
      <c r="C57" s="303"/>
      <c r="D57" s="539" t="s">
        <v>491</v>
      </c>
      <c r="E57" s="539"/>
      <c r="F57" s="539"/>
      <c r="G57" s="545" t="s">
        <v>490</v>
      </c>
      <c r="H57" s="546"/>
      <c r="I57" s="546"/>
      <c r="J57" s="546"/>
      <c r="K57" s="546"/>
      <c r="L57" s="546"/>
      <c r="M57" s="546"/>
      <c r="N57" s="546"/>
      <c r="O57" s="546"/>
      <c r="P57" s="1"/>
      <c r="Q57" s="1"/>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114"/>
      <c r="FQ57" s="114"/>
      <c r="FR57" s="114"/>
      <c r="FS57" s="114"/>
      <c r="FT57" s="114"/>
      <c r="FU57" s="114"/>
      <c r="FV57" s="114"/>
      <c r="FW57" s="114"/>
      <c r="FX57" s="114"/>
      <c r="FY57" s="114"/>
      <c r="FZ57" s="114"/>
      <c r="GA57" s="114"/>
      <c r="GB57" s="114"/>
      <c r="GC57" s="114"/>
      <c r="GD57" s="114"/>
      <c r="GE57" s="114"/>
      <c r="GF57" s="114"/>
      <c r="GG57" s="114"/>
      <c r="GH57" s="114"/>
      <c r="GI57" s="114"/>
      <c r="GJ57" s="114"/>
      <c r="GK57" s="114"/>
      <c r="GL57" s="114"/>
      <c r="GM57" s="114"/>
      <c r="GN57" s="114"/>
      <c r="GO57" s="114"/>
      <c r="GP57" s="114"/>
      <c r="GQ57" s="114"/>
    </row>
    <row r="58" spans="1:199" s="73" customFormat="1" x14ac:dyDescent="0.3">
      <c r="A58" s="114"/>
      <c r="B58" s="1"/>
      <c r="C58" s="303"/>
      <c r="D58" s="536"/>
      <c r="E58" s="536"/>
      <c r="F58" s="536"/>
      <c r="G58" s="537"/>
      <c r="H58" s="537"/>
      <c r="I58" s="537"/>
      <c r="J58" s="537"/>
      <c r="K58" s="537"/>
      <c r="L58" s="537"/>
      <c r="M58" s="537"/>
      <c r="N58" s="537"/>
      <c r="O58" s="537"/>
      <c r="P58" s="1"/>
      <c r="Q58" s="1"/>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114"/>
      <c r="FG58" s="114"/>
      <c r="FH58" s="114"/>
      <c r="FI58" s="114"/>
      <c r="FJ58" s="114"/>
      <c r="FK58" s="114"/>
      <c r="FL58" s="114"/>
      <c r="FM58" s="114"/>
      <c r="FN58" s="114"/>
      <c r="FO58" s="114"/>
      <c r="FP58" s="114"/>
      <c r="FQ58" s="114"/>
      <c r="FR58" s="114"/>
      <c r="FS58" s="114"/>
      <c r="FT58" s="114"/>
      <c r="FU58" s="114"/>
      <c r="FV58" s="114"/>
      <c r="FW58" s="114"/>
      <c r="FX58" s="114"/>
      <c r="FY58" s="114"/>
      <c r="FZ58" s="114"/>
      <c r="GA58" s="114"/>
      <c r="GB58" s="114"/>
      <c r="GC58" s="114"/>
      <c r="GD58" s="114"/>
      <c r="GE58" s="114"/>
      <c r="GF58" s="114"/>
      <c r="GG58" s="114"/>
      <c r="GH58" s="114"/>
      <c r="GI58" s="114"/>
      <c r="GJ58" s="114"/>
      <c r="GK58" s="114"/>
      <c r="GL58" s="114"/>
      <c r="GM58" s="114"/>
      <c r="GN58" s="114"/>
      <c r="GO58" s="114"/>
      <c r="GP58" s="114"/>
      <c r="GQ58" s="114"/>
    </row>
    <row r="59" spans="1:199" s="73" customFormat="1" x14ac:dyDescent="0.3">
      <c r="A59" s="114"/>
      <c r="B59" s="1"/>
      <c r="C59" s="1"/>
      <c r="D59" s="538"/>
      <c r="E59" s="538"/>
      <c r="F59" s="538"/>
      <c r="G59" s="538"/>
      <c r="H59" s="538"/>
      <c r="I59" s="538"/>
      <c r="J59" s="538"/>
      <c r="K59" s="538"/>
      <c r="L59" s="538"/>
      <c r="M59" s="538"/>
      <c r="N59" s="538"/>
      <c r="O59" s="538"/>
      <c r="P59" s="1"/>
      <c r="Q59" s="1"/>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114"/>
      <c r="EB59" s="114"/>
      <c r="EC59" s="114"/>
      <c r="ED59" s="114"/>
      <c r="EE59" s="114"/>
      <c r="EF59" s="114"/>
      <c r="EG59" s="114"/>
      <c r="EH59" s="114"/>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14"/>
      <c r="FS59" s="114"/>
      <c r="FT59" s="114"/>
      <c r="FU59" s="114"/>
      <c r="FV59" s="114"/>
      <c r="FW59" s="114"/>
      <c r="FX59" s="114"/>
      <c r="FY59" s="114"/>
      <c r="FZ59" s="114"/>
      <c r="GA59" s="114"/>
      <c r="GB59" s="114"/>
      <c r="GC59" s="114"/>
      <c r="GD59" s="114"/>
      <c r="GE59" s="114"/>
      <c r="GF59" s="114"/>
      <c r="GG59" s="114"/>
      <c r="GH59" s="114"/>
      <c r="GI59" s="114"/>
      <c r="GJ59" s="114"/>
      <c r="GK59" s="114"/>
      <c r="GL59" s="114"/>
      <c r="GM59" s="114"/>
      <c r="GN59" s="114"/>
      <c r="GO59" s="114"/>
      <c r="GP59" s="114"/>
      <c r="GQ59" s="114"/>
    </row>
    <row r="60" spans="1:199" s="73" customFormat="1" x14ac:dyDescent="0.3">
      <c r="A60" s="114"/>
      <c r="B60" s="1"/>
      <c r="C60" s="1"/>
      <c r="D60" s="1"/>
      <c r="E60" s="1"/>
      <c r="F60" s="1"/>
      <c r="G60" s="1"/>
      <c r="H60" s="1"/>
      <c r="I60" s="2"/>
      <c r="J60" s="1"/>
      <c r="K60" s="1"/>
      <c r="L60" s="1"/>
      <c r="M60" s="1"/>
      <c r="N60" s="1"/>
      <c r="O60" s="1"/>
      <c r="P60" s="1"/>
      <c r="Q60" s="1"/>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114"/>
      <c r="EB60" s="114"/>
      <c r="EC60" s="114"/>
      <c r="ED60" s="114"/>
      <c r="EE60" s="114"/>
      <c r="EF60" s="114"/>
      <c r="EG60" s="114"/>
      <c r="EH60" s="114"/>
      <c r="EI60" s="114"/>
      <c r="EJ60" s="114"/>
      <c r="EK60" s="114"/>
      <c r="EL60" s="114"/>
      <c r="EM60" s="114"/>
      <c r="EN60" s="114"/>
      <c r="EO60" s="114"/>
      <c r="EP60" s="114"/>
      <c r="EQ60" s="114"/>
      <c r="ER60" s="114"/>
      <c r="ES60" s="114"/>
      <c r="ET60" s="114"/>
      <c r="EU60" s="114"/>
      <c r="EV60" s="114"/>
      <c r="EW60" s="114"/>
      <c r="EX60" s="114"/>
      <c r="EY60" s="114"/>
      <c r="EZ60" s="114"/>
      <c r="FA60" s="114"/>
      <c r="FB60" s="114"/>
      <c r="FC60" s="114"/>
      <c r="FD60" s="114"/>
      <c r="FE60" s="114"/>
      <c r="FF60" s="114"/>
      <c r="FG60" s="114"/>
      <c r="FH60" s="114"/>
      <c r="FI60" s="114"/>
      <c r="FJ60" s="114"/>
      <c r="FK60" s="114"/>
      <c r="FL60" s="114"/>
      <c r="FM60" s="114"/>
      <c r="FN60" s="114"/>
      <c r="FO60" s="114"/>
      <c r="FP60" s="114"/>
      <c r="FQ60" s="114"/>
      <c r="FR60" s="114"/>
      <c r="FS60" s="114"/>
      <c r="FT60" s="114"/>
      <c r="FU60" s="114"/>
      <c r="FV60" s="114"/>
      <c r="FW60" s="114"/>
      <c r="FX60" s="114"/>
      <c r="FY60" s="114"/>
      <c r="FZ60" s="114"/>
      <c r="GA60" s="114"/>
      <c r="GB60" s="114"/>
      <c r="GC60" s="114"/>
      <c r="GD60" s="114"/>
      <c r="GE60" s="114"/>
      <c r="GF60" s="114"/>
      <c r="GG60" s="114"/>
      <c r="GH60" s="114"/>
      <c r="GI60" s="114"/>
      <c r="GJ60" s="114"/>
      <c r="GK60" s="114"/>
      <c r="GL60" s="114"/>
      <c r="GM60" s="114"/>
      <c r="GN60" s="114"/>
      <c r="GO60" s="114"/>
      <c r="GP60" s="114"/>
      <c r="GQ60" s="114"/>
    </row>
    <row r="61" spans="1:199" s="73" customFormat="1" x14ac:dyDescent="0.3">
      <c r="A61" s="114"/>
      <c r="B61" s="114"/>
      <c r="C61" s="114"/>
      <c r="D61" s="114"/>
      <c r="E61" s="114"/>
      <c r="F61" s="114"/>
      <c r="G61" s="114"/>
      <c r="H61" s="114"/>
      <c r="I61" s="115"/>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row>
  </sheetData>
  <sheetProtection algorithmName="SHA-512" hashValue="C6l4n3zMChpyOxmq3pyy5RJxbAKo6MyhbST7a8m/mc/hPqHk3pLs5gRHXNmZzy50nmnwSiIrh+u0FwsbKX2m8Q==" saltValue="g3/c4Blfb96VxxehHOuFug==" spinCount="100000" sheet="1" selectLockedCells="1"/>
  <customSheetViews>
    <customSheetView guid="{B942BA88-CC1B-45E5-B422-5C319DA20C7E}" scale="85">
      <selection activeCell="C6" sqref="C6:P6"/>
      <pageMargins left="0.7" right="0.7" top="0.75" bottom="0.75" header="0.3" footer="0.3"/>
      <pageSetup paperSize="9" orientation="portrait" r:id="rId1"/>
    </customSheetView>
    <customSheetView guid="{27DF1E55-3C5C-4472-8EFF-775630CBF46E}" scale="85">
      <selection activeCell="C6" sqref="C6:P6"/>
      <pageMargins left="0.7" right="0.7" top="0.75" bottom="0.75" header="0.3" footer="0.3"/>
      <pageSetup paperSize="9" orientation="portrait" r:id="rId2"/>
    </customSheetView>
  </customSheetViews>
  <mergeCells count="30">
    <mergeCell ref="D52:Q52"/>
    <mergeCell ref="D58:O58"/>
    <mergeCell ref="D59:O59"/>
    <mergeCell ref="D57:F57"/>
    <mergeCell ref="D55:F55"/>
    <mergeCell ref="D56:F56"/>
    <mergeCell ref="G55:O55"/>
    <mergeCell ref="G56:O56"/>
    <mergeCell ref="G57:O57"/>
    <mergeCell ref="D51:Q51"/>
    <mergeCell ref="D18:P18"/>
    <mergeCell ref="D28:P28"/>
    <mergeCell ref="D32:Q32"/>
    <mergeCell ref="D33:Q33"/>
    <mergeCell ref="D34:Q34"/>
    <mergeCell ref="D37:Q37"/>
    <mergeCell ref="D40:Q40"/>
    <mergeCell ref="D43:Q43"/>
    <mergeCell ref="D47:Q47"/>
    <mergeCell ref="D16:P16"/>
    <mergeCell ref="D50:Q50"/>
    <mergeCell ref="D45:Q45"/>
    <mergeCell ref="D17:P17"/>
    <mergeCell ref="C6:P6"/>
    <mergeCell ref="D11:P11"/>
    <mergeCell ref="D12:P12"/>
    <mergeCell ref="D13:P13"/>
    <mergeCell ref="D14:P14"/>
    <mergeCell ref="D15:P15"/>
    <mergeCell ref="D24:Q24"/>
  </mergeCells>
  <hyperlinks>
    <hyperlink ref="G56" r:id="rId3"/>
    <hyperlink ref="G57" r:id="rId4"/>
    <hyperlink ref="G55:O55" r:id="rId5" display="https://www.eib.org/attachments/lucalli/eib_project_carbon_footprint_methodologies_2023_en.pdf"/>
    <hyperlink ref="G56:O56" r:id="rId6" display="https://ghgprotocol.org/sites/default/files/standards/ghg_project_accounting.pdf"/>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J91"/>
  <sheetViews>
    <sheetView showGridLines="0" zoomScale="85" zoomScaleNormal="85" workbookViewId="0">
      <selection activeCell="D65" sqref="D65:H73"/>
    </sheetView>
  </sheetViews>
  <sheetFormatPr baseColWidth="10" defaultColWidth="10.85546875" defaultRowHeight="16.5" x14ac:dyDescent="0.3"/>
  <cols>
    <col min="1" max="1" width="3.140625" style="119" customWidth="1"/>
    <col min="2" max="2" width="3.28515625" style="119" customWidth="1"/>
    <col min="3" max="3" width="4.28515625" style="119" customWidth="1"/>
    <col min="4" max="4" width="14.85546875" style="119" customWidth="1"/>
    <col min="5" max="5" width="56" style="119" customWidth="1"/>
    <col min="6" max="6" width="20.7109375" style="119" customWidth="1"/>
    <col min="7" max="7" width="13" style="119" customWidth="1"/>
    <col min="8" max="8" width="75.28515625" style="119" customWidth="1"/>
    <col min="9" max="10" width="3.140625" style="119" customWidth="1"/>
    <col min="11" max="11" width="10.85546875" style="119" hidden="1" customWidth="1"/>
    <col min="12" max="12" width="12.7109375" style="119" hidden="1" customWidth="1"/>
    <col min="13" max="13" width="12.28515625" style="119" hidden="1" customWidth="1"/>
    <col min="14" max="14" width="52.140625" style="119" hidden="1" customWidth="1"/>
    <col min="15" max="15" width="84.140625" style="119" hidden="1" customWidth="1"/>
    <col min="16" max="17" width="10.85546875" style="119" hidden="1" customWidth="1"/>
    <col min="18" max="18" width="3.5703125" style="119" hidden="1" customWidth="1"/>
    <col min="19" max="16384" width="10.85546875" style="119"/>
  </cols>
  <sheetData>
    <row r="2" spans="1:218" s="72" customFormat="1" ht="16.5" customHeight="1" x14ac:dyDescent="0.3">
      <c r="A2" s="119"/>
      <c r="J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row>
    <row r="3" spans="1:218" s="72" customFormat="1" ht="19.5" customHeight="1" x14ac:dyDescent="0.4">
      <c r="A3" s="119"/>
      <c r="C3" s="306" t="s">
        <v>562</v>
      </c>
      <c r="J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row>
    <row r="4" spans="1:218" s="72" customFormat="1" ht="16.5" customHeight="1" x14ac:dyDescent="0.4">
      <c r="A4" s="119"/>
      <c r="C4" s="306"/>
      <c r="J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row>
    <row r="5" spans="1:218" s="72" customFormat="1" ht="16.5" customHeight="1" x14ac:dyDescent="0.4">
      <c r="A5" s="119"/>
      <c r="C5" s="306"/>
      <c r="D5" s="566" t="s">
        <v>651</v>
      </c>
      <c r="E5" s="566"/>
      <c r="F5" s="566"/>
      <c r="J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row>
    <row r="6" spans="1:218" s="72" customFormat="1" ht="9.75" customHeight="1" x14ac:dyDescent="0.4">
      <c r="A6" s="119"/>
      <c r="C6" s="306"/>
      <c r="J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row>
    <row r="7" spans="1:218" s="72" customFormat="1" ht="30" customHeight="1" x14ac:dyDescent="0.4">
      <c r="A7" s="119"/>
      <c r="C7" s="306"/>
      <c r="D7" s="567" t="s">
        <v>561</v>
      </c>
      <c r="E7" s="567"/>
      <c r="F7" s="567"/>
      <c r="J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row>
    <row r="8" spans="1:218" s="72" customFormat="1" ht="30" customHeight="1" x14ac:dyDescent="0.4">
      <c r="A8" s="119"/>
      <c r="C8" s="306"/>
      <c r="D8" s="568" t="s">
        <v>560</v>
      </c>
      <c r="E8" s="568"/>
      <c r="F8" s="568"/>
      <c r="J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row>
    <row r="9" spans="1:218" s="72" customFormat="1" ht="30" customHeight="1" x14ac:dyDescent="0.4">
      <c r="A9" s="119"/>
      <c r="C9" s="306"/>
      <c r="D9" s="569" t="s">
        <v>559</v>
      </c>
      <c r="E9" s="569"/>
      <c r="F9" s="569"/>
      <c r="J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row>
    <row r="10" spans="1:218" s="72" customFormat="1" ht="16.5" customHeight="1" x14ac:dyDescent="0.4">
      <c r="A10" s="119"/>
      <c r="C10" s="306"/>
      <c r="J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row>
    <row r="11" spans="1:218" s="72" customFormat="1" ht="16.5" customHeight="1" x14ac:dyDescent="0.3">
      <c r="A11" s="119"/>
      <c r="J11" s="119"/>
      <c r="L11" s="571" t="s">
        <v>558</v>
      </c>
      <c r="M11" s="572"/>
      <c r="N11" s="573"/>
      <c r="O11" s="299" t="s">
        <v>551</v>
      </c>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row>
    <row r="12" spans="1:218" s="72" customFormat="1" ht="30" customHeight="1" x14ac:dyDescent="0.3">
      <c r="A12" s="119"/>
      <c r="C12" s="512" t="s">
        <v>557</v>
      </c>
      <c r="D12" s="512"/>
      <c r="E12" s="512"/>
      <c r="F12" s="512"/>
      <c r="G12" s="512"/>
      <c r="H12" s="512"/>
      <c r="J12" s="119"/>
      <c r="L12" s="571" t="s">
        <v>556</v>
      </c>
      <c r="M12" s="572"/>
      <c r="N12" s="573"/>
      <c r="O12" s="299" t="s">
        <v>555</v>
      </c>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row>
    <row r="13" spans="1:218" s="72" customFormat="1" ht="16.5" customHeight="1" x14ac:dyDescent="0.35">
      <c r="A13" s="119"/>
      <c r="C13" s="95"/>
      <c r="D13" s="301"/>
      <c r="E13" s="302"/>
      <c r="F13" s="302"/>
      <c r="G13" s="301"/>
      <c r="H13" s="301"/>
      <c r="J13" s="119"/>
      <c r="L13" s="571" t="s">
        <v>554</v>
      </c>
      <c r="M13" s="572"/>
      <c r="N13" s="573"/>
      <c r="O13" s="299" t="s">
        <v>551</v>
      </c>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row>
    <row r="14" spans="1:218" s="72" customFormat="1" ht="54.75" customHeight="1" x14ac:dyDescent="0.3">
      <c r="A14" s="119"/>
      <c r="C14" s="95"/>
      <c r="D14" s="563" t="s">
        <v>553</v>
      </c>
      <c r="E14" s="563"/>
      <c r="F14" s="311"/>
      <c r="G14" s="570"/>
      <c r="H14" s="570"/>
      <c r="J14" s="119"/>
      <c r="L14" s="571" t="s">
        <v>552</v>
      </c>
      <c r="M14" s="572"/>
      <c r="N14" s="573"/>
      <c r="O14" s="299" t="s">
        <v>551</v>
      </c>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row>
    <row r="15" spans="1:218" s="72" customFormat="1" ht="16.5" customHeight="1" x14ac:dyDescent="0.3">
      <c r="A15" s="119"/>
      <c r="C15" s="95"/>
      <c r="D15" s="310"/>
      <c r="E15" s="310"/>
      <c r="F15" s="310"/>
      <c r="G15" s="309"/>
      <c r="H15" s="309"/>
      <c r="J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row>
    <row r="16" spans="1:218" s="72" customFormat="1" ht="30" customHeight="1" x14ac:dyDescent="0.3">
      <c r="A16" s="119"/>
      <c r="C16" s="95"/>
      <c r="D16" s="307" t="s">
        <v>550</v>
      </c>
      <c r="E16" s="73"/>
      <c r="F16" s="73"/>
      <c r="G16" s="551" t="str">
        <f>IF(G14="","noch keine Eingaben gemacht",VLOOKUP(G14,L11:O14,4,FALSE))</f>
        <v>noch keine Eingaben gemacht</v>
      </c>
      <c r="H16" s="551"/>
      <c r="J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row>
    <row r="17" spans="1:218" s="72" customFormat="1" ht="16.5" customHeight="1" x14ac:dyDescent="0.3">
      <c r="A17" s="119"/>
      <c r="J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row>
    <row r="18" spans="1:218" s="72" customFormat="1" ht="30" customHeight="1" x14ac:dyDescent="0.3">
      <c r="A18" s="119"/>
      <c r="C18" s="512" t="s">
        <v>549</v>
      </c>
      <c r="D18" s="512"/>
      <c r="E18" s="512"/>
      <c r="F18" s="512"/>
      <c r="G18" s="512"/>
      <c r="H18" s="512"/>
      <c r="J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row>
    <row r="19" spans="1:218" s="72" customFormat="1" ht="16.5" customHeight="1" x14ac:dyDescent="0.3">
      <c r="A19" s="119"/>
      <c r="J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row>
    <row r="20" spans="1:218" s="72" customFormat="1" ht="42" customHeight="1" x14ac:dyDescent="0.3">
      <c r="A20" s="119"/>
      <c r="D20" s="553" t="s">
        <v>548</v>
      </c>
      <c r="E20" s="553"/>
      <c r="F20" s="76"/>
      <c r="G20" s="76"/>
      <c r="H20" s="76"/>
      <c r="J20" s="119"/>
      <c r="L20" s="320" t="s">
        <v>698</v>
      </c>
      <c r="M20" s="320">
        <v>1</v>
      </c>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row>
    <row r="21" spans="1:218" s="72" customFormat="1" ht="16.5" customHeight="1" x14ac:dyDescent="0.3">
      <c r="A21" s="119"/>
      <c r="D21" s="311"/>
      <c r="E21" s="311"/>
      <c r="F21" s="76"/>
      <c r="G21" s="76"/>
      <c r="H21" s="76"/>
      <c r="J21" s="119"/>
      <c r="L21" s="320" t="s">
        <v>699</v>
      </c>
      <c r="M21" s="320">
        <v>0</v>
      </c>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row>
    <row r="22" spans="1:218" s="72" customFormat="1" ht="37.5" customHeight="1" x14ac:dyDescent="0.3">
      <c r="A22" s="119"/>
      <c r="D22" s="319" t="s">
        <v>547</v>
      </c>
      <c r="E22" s="574" t="s">
        <v>546</v>
      </c>
      <c r="F22" s="574"/>
      <c r="G22" s="318" t="s">
        <v>545</v>
      </c>
      <c r="H22" s="318" t="s">
        <v>544</v>
      </c>
      <c r="J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row>
    <row r="23" spans="1:218" s="109" customFormat="1" ht="30" customHeight="1" x14ac:dyDescent="0.3">
      <c r="A23" s="312"/>
      <c r="C23" s="72"/>
      <c r="D23" s="550" t="s">
        <v>543</v>
      </c>
      <c r="E23" s="565" t="s">
        <v>542</v>
      </c>
      <c r="F23" s="565"/>
      <c r="G23" s="316"/>
      <c r="H23" s="315"/>
      <c r="I23" s="72"/>
      <c r="J23" s="312"/>
      <c r="L23" s="314">
        <f t="shared" ref="L23:L36" si="0">IF(G23="",-1,VLOOKUP(G23,$L$20:$M$21,2,FALSE))</f>
        <v>-1</v>
      </c>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c r="FE23" s="312"/>
      <c r="FF23" s="312"/>
      <c r="FG23" s="312"/>
      <c r="FH23" s="312"/>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row>
    <row r="24" spans="1:218" s="72" customFormat="1" ht="48" customHeight="1" x14ac:dyDescent="0.3">
      <c r="A24" s="119"/>
      <c r="D24" s="550"/>
      <c r="E24" s="565" t="s">
        <v>677</v>
      </c>
      <c r="F24" s="565"/>
      <c r="G24" s="316"/>
      <c r="H24" s="315"/>
      <c r="J24" s="119"/>
      <c r="L24" s="314">
        <f t="shared" si="0"/>
        <v>-1</v>
      </c>
      <c r="N24" s="299" t="s">
        <v>517</v>
      </c>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row>
    <row r="25" spans="1:218" s="72" customFormat="1" ht="67.5" customHeight="1" x14ac:dyDescent="0.3">
      <c r="A25" s="119"/>
      <c r="D25" s="550"/>
      <c r="E25" s="565" t="s">
        <v>541</v>
      </c>
      <c r="F25" s="565"/>
      <c r="G25" s="316"/>
      <c r="H25" s="315"/>
      <c r="J25" s="119"/>
      <c r="L25" s="314">
        <f t="shared" si="0"/>
        <v>-1</v>
      </c>
      <c r="N25" s="299" t="s">
        <v>540</v>
      </c>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row>
    <row r="26" spans="1:218" s="72" customFormat="1" ht="58.5" customHeight="1" x14ac:dyDescent="0.3">
      <c r="A26" s="119"/>
      <c r="D26" s="550" t="s">
        <v>539</v>
      </c>
      <c r="E26" s="575" t="s">
        <v>538</v>
      </c>
      <c r="F26" s="575"/>
      <c r="G26" s="316"/>
      <c r="H26" s="315"/>
      <c r="J26" s="119"/>
      <c r="L26" s="314">
        <f t="shared" si="0"/>
        <v>-1</v>
      </c>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row>
    <row r="27" spans="1:218" s="72" customFormat="1" ht="47.25" customHeight="1" x14ac:dyDescent="0.3">
      <c r="A27" s="119"/>
      <c r="D27" s="550"/>
      <c r="E27" s="565" t="s">
        <v>652</v>
      </c>
      <c r="F27" s="565"/>
      <c r="G27" s="316"/>
      <c r="H27" s="315"/>
      <c r="J27" s="119"/>
      <c r="L27" s="314">
        <f t="shared" si="0"/>
        <v>-1</v>
      </c>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row>
    <row r="28" spans="1:218" s="72" customFormat="1" ht="30" customHeight="1" x14ac:dyDescent="0.3">
      <c r="A28" s="119"/>
      <c r="D28" s="550" t="s">
        <v>537</v>
      </c>
      <c r="E28" s="565" t="s">
        <v>536</v>
      </c>
      <c r="F28" s="565"/>
      <c r="G28" s="316"/>
      <c r="H28" s="315"/>
      <c r="J28" s="119"/>
      <c r="L28" s="314">
        <f t="shared" si="0"/>
        <v>-1</v>
      </c>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row>
    <row r="29" spans="1:218" s="72" customFormat="1" ht="30" customHeight="1" x14ac:dyDescent="0.3">
      <c r="A29" s="119"/>
      <c r="D29" s="550"/>
      <c r="E29" s="565" t="s">
        <v>535</v>
      </c>
      <c r="F29" s="565"/>
      <c r="G29" s="316"/>
      <c r="H29" s="315"/>
      <c r="J29" s="119"/>
      <c r="L29" s="314">
        <f t="shared" si="0"/>
        <v>-1</v>
      </c>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row>
    <row r="30" spans="1:218" s="72" customFormat="1" ht="50.25" customHeight="1" x14ac:dyDescent="0.3">
      <c r="A30" s="119"/>
      <c r="D30" s="550"/>
      <c r="E30" s="565" t="s">
        <v>534</v>
      </c>
      <c r="F30" s="565"/>
      <c r="G30" s="316"/>
      <c r="H30" s="315"/>
      <c r="J30" s="119"/>
      <c r="L30" s="314">
        <f t="shared" si="0"/>
        <v>-1</v>
      </c>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row>
    <row r="31" spans="1:218" s="72" customFormat="1" ht="30" customHeight="1" x14ac:dyDescent="0.3">
      <c r="A31" s="119"/>
      <c r="D31" s="550"/>
      <c r="E31" s="565" t="s">
        <v>678</v>
      </c>
      <c r="F31" s="565"/>
      <c r="G31" s="316"/>
      <c r="H31" s="315"/>
      <c r="J31" s="119"/>
      <c r="L31" s="314">
        <f t="shared" si="0"/>
        <v>-1</v>
      </c>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row>
    <row r="32" spans="1:218" s="72" customFormat="1" ht="42" customHeight="1" x14ac:dyDescent="0.3">
      <c r="A32" s="119"/>
      <c r="D32" s="550"/>
      <c r="E32" s="565" t="s">
        <v>533</v>
      </c>
      <c r="F32" s="565"/>
      <c r="G32" s="316"/>
      <c r="H32" s="315"/>
      <c r="J32" s="119"/>
      <c r="L32" s="314">
        <f t="shared" si="0"/>
        <v>-1</v>
      </c>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row>
    <row r="33" spans="1:218" s="72" customFormat="1" ht="38.25" customHeight="1" x14ac:dyDescent="0.3">
      <c r="A33" s="119"/>
      <c r="D33" s="550"/>
      <c r="E33" s="565" t="s">
        <v>653</v>
      </c>
      <c r="F33" s="565"/>
      <c r="G33" s="316"/>
      <c r="H33" s="315"/>
      <c r="J33" s="119"/>
      <c r="L33" s="314">
        <f t="shared" si="0"/>
        <v>-1</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row>
    <row r="34" spans="1:218" s="72" customFormat="1" ht="37.5" customHeight="1" x14ac:dyDescent="0.3">
      <c r="A34" s="119"/>
      <c r="D34" s="550"/>
      <c r="E34" s="565" t="s">
        <v>532</v>
      </c>
      <c r="F34" s="565"/>
      <c r="G34" s="316"/>
      <c r="H34" s="315"/>
      <c r="J34" s="119"/>
      <c r="L34" s="314">
        <f t="shared" si="0"/>
        <v>-1</v>
      </c>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row>
    <row r="35" spans="1:218" s="72" customFormat="1" ht="42.75" customHeight="1" x14ac:dyDescent="0.3">
      <c r="A35" s="119"/>
      <c r="D35" s="550"/>
      <c r="E35" s="565" t="s">
        <v>531</v>
      </c>
      <c r="F35" s="565"/>
      <c r="G35" s="316"/>
      <c r="H35" s="315"/>
      <c r="J35" s="119"/>
      <c r="L35" s="314">
        <f t="shared" si="0"/>
        <v>-1</v>
      </c>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row>
    <row r="36" spans="1:218" s="72" customFormat="1" ht="38.25" customHeight="1" x14ac:dyDescent="0.3">
      <c r="A36" s="119"/>
      <c r="D36" s="317" t="s">
        <v>530</v>
      </c>
      <c r="E36" s="565" t="s">
        <v>529</v>
      </c>
      <c r="F36" s="565"/>
      <c r="G36" s="316"/>
      <c r="H36" s="315"/>
      <c r="J36" s="119"/>
      <c r="L36" s="314">
        <f t="shared" si="0"/>
        <v>-1</v>
      </c>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row>
    <row r="37" spans="1:218" s="72" customFormat="1" ht="16.5" customHeight="1" x14ac:dyDescent="0.3">
      <c r="A37" s="119"/>
      <c r="D37" s="76"/>
      <c r="E37" s="76"/>
      <c r="F37" s="76"/>
      <c r="G37" s="76"/>
      <c r="H37" s="76"/>
      <c r="J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row>
    <row r="38" spans="1:218" s="72" customFormat="1" ht="30" customHeight="1" x14ac:dyDescent="0.3">
      <c r="A38" s="119"/>
      <c r="D38" s="307" t="s">
        <v>528</v>
      </c>
      <c r="E38" s="73"/>
      <c r="F38" s="73"/>
      <c r="G38" s="551" t="str">
        <f>IF(L38&lt;0,"",IF(L38=0,N24,N25))</f>
        <v/>
      </c>
      <c r="H38" s="551"/>
      <c r="J38" s="119"/>
      <c r="L38" s="314">
        <f>SUM(L23:L36)</f>
        <v>-14</v>
      </c>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row>
    <row r="39" spans="1:218" s="72" customFormat="1" ht="30" customHeight="1" x14ac:dyDescent="0.3">
      <c r="A39" s="119"/>
      <c r="D39" s="307"/>
      <c r="E39" s="73"/>
      <c r="F39" s="73"/>
      <c r="G39" s="313"/>
      <c r="H39" s="313"/>
      <c r="J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row>
    <row r="40" spans="1:218" s="72" customFormat="1" ht="30" customHeight="1" x14ac:dyDescent="0.3">
      <c r="A40" s="119"/>
      <c r="C40" s="512" t="s">
        <v>527</v>
      </c>
      <c r="D40" s="512"/>
      <c r="E40" s="512"/>
      <c r="F40" s="512"/>
      <c r="G40" s="512"/>
      <c r="H40" s="512"/>
      <c r="J40" s="119"/>
      <c r="L40" s="512"/>
      <c r="M40" s="512"/>
      <c r="N40" s="512"/>
      <c r="O40" s="512"/>
      <c r="P40" s="512"/>
      <c r="Q40" s="512"/>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row>
    <row r="41" spans="1:218" s="72" customFormat="1" ht="16.5" customHeight="1" x14ac:dyDescent="0.3">
      <c r="A41" s="119"/>
      <c r="J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row>
    <row r="42" spans="1:218" s="72" customFormat="1" ht="30" customHeight="1" x14ac:dyDescent="0.3">
      <c r="A42" s="119"/>
      <c r="D42" s="553" t="s">
        <v>654</v>
      </c>
      <c r="E42" s="553"/>
      <c r="F42" s="553"/>
      <c r="G42" s="553"/>
      <c r="H42" s="553"/>
      <c r="J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row>
    <row r="43" spans="1:218" s="72" customFormat="1" ht="16.5" customHeight="1" x14ac:dyDescent="0.3">
      <c r="A43" s="119"/>
      <c r="J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row>
    <row r="44" spans="1:218" s="72" customFormat="1" ht="16.5" customHeight="1" x14ac:dyDescent="0.3">
      <c r="A44" s="119"/>
      <c r="D44" s="554"/>
      <c r="E44" s="555"/>
      <c r="F44" s="555"/>
      <c r="G44" s="555"/>
      <c r="H44" s="556"/>
      <c r="J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row>
    <row r="45" spans="1:218" s="72" customFormat="1" ht="16.5" customHeight="1" x14ac:dyDescent="0.3">
      <c r="A45" s="119"/>
      <c r="D45" s="557"/>
      <c r="E45" s="558"/>
      <c r="F45" s="558"/>
      <c r="G45" s="558"/>
      <c r="H45" s="559"/>
      <c r="J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row>
    <row r="46" spans="1:218" s="72" customFormat="1" ht="16.5" customHeight="1" x14ac:dyDescent="0.3">
      <c r="A46" s="119"/>
      <c r="D46" s="557"/>
      <c r="E46" s="558"/>
      <c r="F46" s="558"/>
      <c r="G46" s="558"/>
      <c r="H46" s="559"/>
      <c r="J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row>
    <row r="47" spans="1:218" s="72" customFormat="1" ht="16.5" customHeight="1" x14ac:dyDescent="0.3">
      <c r="A47" s="119"/>
      <c r="D47" s="557"/>
      <c r="E47" s="558"/>
      <c r="F47" s="558"/>
      <c r="G47" s="558"/>
      <c r="H47" s="559"/>
      <c r="J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row>
    <row r="48" spans="1:218" s="72" customFormat="1" ht="16.5" customHeight="1" x14ac:dyDescent="0.3">
      <c r="A48" s="119"/>
      <c r="D48" s="557"/>
      <c r="E48" s="558"/>
      <c r="F48" s="558"/>
      <c r="G48" s="558"/>
      <c r="H48" s="559"/>
      <c r="J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row>
    <row r="49" spans="1:218" s="109" customFormat="1" ht="16.5" customHeight="1" x14ac:dyDescent="0.3">
      <c r="A49" s="312"/>
      <c r="C49" s="72"/>
      <c r="D49" s="557"/>
      <c r="E49" s="558"/>
      <c r="F49" s="558"/>
      <c r="G49" s="558"/>
      <c r="H49" s="559"/>
      <c r="I49" s="72"/>
      <c r="J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2"/>
      <c r="ES49" s="312"/>
      <c r="ET49" s="312"/>
      <c r="EU49" s="312"/>
      <c r="EV49" s="312"/>
      <c r="EW49" s="312"/>
      <c r="EX49" s="312"/>
      <c r="EY49" s="312"/>
      <c r="EZ49" s="312"/>
      <c r="FA49" s="312"/>
      <c r="FB49" s="312"/>
      <c r="FC49" s="312"/>
      <c r="FD49" s="312"/>
      <c r="FE49" s="312"/>
      <c r="FF49" s="312"/>
      <c r="FG49" s="312"/>
      <c r="FH49" s="312"/>
      <c r="FI49" s="312"/>
      <c r="FJ49" s="312"/>
      <c r="FK49" s="312"/>
      <c r="FL49" s="312"/>
      <c r="FM49" s="312"/>
      <c r="FN49" s="312"/>
      <c r="FO49" s="312"/>
      <c r="FP49" s="312"/>
      <c r="FQ49" s="312"/>
      <c r="FR49" s="312"/>
      <c r="FS49" s="312"/>
      <c r="FT49" s="312"/>
      <c r="FU49" s="312"/>
      <c r="FV49" s="312"/>
      <c r="FW49" s="312"/>
      <c r="FX49" s="312"/>
      <c r="FY49" s="312"/>
      <c r="FZ49" s="312"/>
      <c r="GA49" s="312"/>
      <c r="GB49" s="312"/>
      <c r="GC49" s="312"/>
      <c r="GD49" s="312"/>
      <c r="GE49" s="312"/>
      <c r="GF49" s="312"/>
      <c r="GG49" s="312"/>
      <c r="GH49" s="312"/>
      <c r="GI49" s="312"/>
      <c r="GJ49" s="312"/>
      <c r="GK49" s="312"/>
      <c r="GL49" s="312"/>
      <c r="GM49" s="312"/>
      <c r="GN49" s="312"/>
      <c r="GO49" s="312"/>
      <c r="GP49" s="312"/>
      <c r="GQ49" s="312"/>
      <c r="GR49" s="312"/>
      <c r="GS49" s="312"/>
      <c r="GT49" s="312"/>
      <c r="GU49" s="312"/>
      <c r="GV49" s="312"/>
      <c r="GW49" s="312"/>
      <c r="GX49" s="312"/>
      <c r="GY49" s="312"/>
      <c r="GZ49" s="312"/>
      <c r="HA49" s="312"/>
      <c r="HB49" s="312"/>
      <c r="HC49" s="312"/>
      <c r="HD49" s="312"/>
      <c r="HE49" s="312"/>
      <c r="HF49" s="312"/>
      <c r="HG49" s="312"/>
      <c r="HH49" s="312"/>
      <c r="HI49" s="312"/>
      <c r="HJ49" s="312"/>
    </row>
    <row r="50" spans="1:218" s="72" customFormat="1" ht="16.5" customHeight="1" x14ac:dyDescent="0.3">
      <c r="A50" s="119"/>
      <c r="D50" s="557"/>
      <c r="E50" s="558"/>
      <c r="F50" s="558"/>
      <c r="G50" s="558"/>
      <c r="H50" s="559"/>
      <c r="J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row>
    <row r="51" spans="1:218" s="72" customFormat="1" ht="16.5" customHeight="1" x14ac:dyDescent="0.3">
      <c r="A51" s="119"/>
      <c r="D51" s="560"/>
      <c r="E51" s="561"/>
      <c r="F51" s="561"/>
      <c r="G51" s="561"/>
      <c r="H51" s="562"/>
      <c r="J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row>
    <row r="52" spans="1:218" s="72" customFormat="1" ht="16.5" customHeight="1" x14ac:dyDescent="0.3">
      <c r="A52" s="119"/>
      <c r="D52" s="76"/>
      <c r="E52" s="76"/>
      <c r="F52" s="76"/>
      <c r="G52" s="76"/>
      <c r="H52" s="76"/>
      <c r="J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19"/>
      <c r="FL52" s="119"/>
      <c r="FM52" s="119"/>
      <c r="FN52" s="119"/>
      <c r="FO52" s="119"/>
      <c r="FP52" s="119"/>
      <c r="FQ52" s="119"/>
      <c r="FR52" s="119"/>
      <c r="FS52" s="119"/>
      <c r="FT52" s="119"/>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19"/>
      <c r="GQ52" s="119"/>
      <c r="GR52" s="119"/>
      <c r="GS52" s="119"/>
      <c r="GT52" s="119"/>
      <c r="GU52" s="119"/>
      <c r="GV52" s="119"/>
      <c r="GW52" s="119"/>
      <c r="GX52" s="119"/>
      <c r="GY52" s="119"/>
      <c r="GZ52" s="119"/>
      <c r="HA52" s="119"/>
      <c r="HB52" s="119"/>
      <c r="HC52" s="119"/>
      <c r="HD52" s="119"/>
      <c r="HE52" s="119"/>
      <c r="HF52" s="119"/>
      <c r="HG52" s="119"/>
      <c r="HH52" s="119"/>
      <c r="HI52" s="119"/>
      <c r="HJ52" s="119"/>
    </row>
    <row r="53" spans="1:218" s="72" customFormat="1" ht="30" customHeight="1" x14ac:dyDescent="0.3">
      <c r="A53" s="119"/>
      <c r="D53" s="307" t="s">
        <v>526</v>
      </c>
      <c r="E53" s="73"/>
      <c r="F53" s="73"/>
      <c r="G53" s="551" t="str">
        <f>IF(D44&lt;&gt;"","bitte weiter mit Schritt 4","")</f>
        <v/>
      </c>
      <c r="H53" s="551"/>
      <c r="J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row>
    <row r="54" spans="1:218" s="72" customFormat="1" ht="16.5" customHeight="1" x14ac:dyDescent="0.3">
      <c r="A54" s="119"/>
      <c r="D54" s="76"/>
      <c r="E54" s="76"/>
      <c r="F54" s="76"/>
      <c r="G54" s="76"/>
      <c r="H54" s="76"/>
      <c r="J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row>
    <row r="55" spans="1:218" s="72" customFormat="1" ht="30" customHeight="1" x14ac:dyDescent="0.3">
      <c r="A55" s="119"/>
      <c r="C55" s="552" t="s">
        <v>525</v>
      </c>
      <c r="D55" s="552"/>
      <c r="E55" s="552"/>
      <c r="F55" s="552"/>
      <c r="G55" s="552"/>
      <c r="H55" s="552"/>
      <c r="J55" s="119"/>
      <c r="L55" s="552"/>
      <c r="M55" s="552"/>
      <c r="N55" s="552"/>
      <c r="O55" s="552"/>
      <c r="P55" s="552"/>
      <c r="Q55" s="552"/>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row>
    <row r="56" spans="1:218" s="72" customFormat="1" ht="16.5" customHeight="1" x14ac:dyDescent="0.3">
      <c r="A56" s="119"/>
      <c r="D56" s="76"/>
      <c r="E56" s="76"/>
      <c r="F56" s="76"/>
      <c r="G56" s="76"/>
      <c r="H56" s="76"/>
      <c r="J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row>
    <row r="57" spans="1:218" s="72" customFormat="1" ht="30" customHeight="1" x14ac:dyDescent="0.3">
      <c r="A57" s="119"/>
      <c r="D57" s="563" t="s">
        <v>524</v>
      </c>
      <c r="E57" s="563"/>
      <c r="F57" s="311"/>
      <c r="G57" s="564"/>
      <c r="H57" s="564"/>
      <c r="J57" s="119"/>
      <c r="M57" s="299" t="s">
        <v>202</v>
      </c>
      <c r="N57" s="299" t="s">
        <v>517</v>
      </c>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row>
    <row r="58" spans="1:218" s="72" customFormat="1" ht="16.5" customHeight="1" x14ac:dyDescent="0.3">
      <c r="A58" s="119"/>
      <c r="D58" s="310"/>
      <c r="E58" s="310"/>
      <c r="F58" s="310"/>
      <c r="G58" s="309"/>
      <c r="H58" s="309"/>
      <c r="J58" s="119"/>
      <c r="M58" s="299" t="s">
        <v>203</v>
      </c>
      <c r="N58" s="299" t="s">
        <v>523</v>
      </c>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row>
    <row r="59" spans="1:218" s="72" customFormat="1" ht="30" customHeight="1" x14ac:dyDescent="0.3">
      <c r="A59" s="119"/>
      <c r="D59" s="307" t="s">
        <v>522</v>
      </c>
      <c r="E59" s="73"/>
      <c r="F59" s="73"/>
      <c r="G59" s="551" t="str">
        <f>IF(G57&lt;&gt;"",VLOOKUP(G57,M57:N58,2,FALSE),"")</f>
        <v/>
      </c>
      <c r="H59" s="551"/>
      <c r="J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row>
    <row r="60" spans="1:218" s="72" customFormat="1" ht="16.5" customHeight="1" x14ac:dyDescent="0.3">
      <c r="A60" s="119"/>
      <c r="D60" s="76"/>
      <c r="E60" s="76"/>
      <c r="F60" s="76"/>
      <c r="G60" s="76"/>
      <c r="H60" s="76"/>
      <c r="J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row>
    <row r="61" spans="1:218" s="72" customFormat="1" ht="30" customHeight="1" x14ac:dyDescent="0.3">
      <c r="A61" s="119"/>
      <c r="C61" s="291" t="s">
        <v>521</v>
      </c>
      <c r="D61" s="291"/>
      <c r="E61" s="291"/>
      <c r="F61" s="291"/>
      <c r="G61" s="291"/>
      <c r="H61" s="291"/>
      <c r="J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row>
    <row r="62" spans="1:218" s="72" customFormat="1" ht="16.5" customHeight="1" x14ac:dyDescent="0.3">
      <c r="A62" s="119"/>
      <c r="D62" s="76"/>
      <c r="E62" s="76"/>
      <c r="F62" s="76"/>
      <c r="G62" s="76"/>
      <c r="H62" s="76"/>
      <c r="J62" s="119"/>
      <c r="M62" s="363">
        <v>0</v>
      </c>
      <c r="N62" s="364" t="s">
        <v>702</v>
      </c>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19"/>
      <c r="GQ62" s="119"/>
      <c r="GR62" s="119"/>
      <c r="GS62" s="119"/>
      <c r="GT62" s="119"/>
      <c r="GU62" s="119"/>
      <c r="GV62" s="119"/>
      <c r="GW62" s="119"/>
      <c r="GX62" s="119"/>
      <c r="GY62" s="119"/>
      <c r="GZ62" s="119"/>
      <c r="HA62" s="119"/>
      <c r="HB62" s="119"/>
      <c r="HC62" s="119"/>
      <c r="HD62" s="119"/>
      <c r="HE62" s="119"/>
      <c r="HF62" s="119"/>
      <c r="HG62" s="119"/>
      <c r="HH62" s="119"/>
      <c r="HI62" s="119"/>
      <c r="HJ62" s="119"/>
    </row>
    <row r="63" spans="1:218" s="72" customFormat="1" ht="30" customHeight="1" x14ac:dyDescent="0.3">
      <c r="A63" s="119"/>
      <c r="D63" s="553" t="s">
        <v>520</v>
      </c>
      <c r="E63" s="553"/>
      <c r="F63" s="553"/>
      <c r="G63" s="553"/>
      <c r="H63" s="553"/>
      <c r="J63" s="119"/>
      <c r="M63" s="363">
        <v>1</v>
      </c>
      <c r="N63" s="364" t="s">
        <v>511</v>
      </c>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row>
    <row r="64" spans="1:218" s="72" customFormat="1" ht="16.5" customHeight="1" x14ac:dyDescent="0.3">
      <c r="A64" s="119"/>
      <c r="D64" s="76"/>
      <c r="E64" s="76"/>
      <c r="F64" s="76"/>
      <c r="G64" s="76"/>
      <c r="H64" s="76"/>
      <c r="J64" s="119"/>
      <c r="M64" s="363">
        <v>2</v>
      </c>
      <c r="N64" s="364" t="s">
        <v>507</v>
      </c>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19"/>
      <c r="GQ64" s="119"/>
      <c r="GR64" s="119"/>
      <c r="GS64" s="119"/>
      <c r="GT64" s="119"/>
      <c r="GU64" s="119"/>
      <c r="GV64" s="119"/>
      <c r="GW64" s="119"/>
      <c r="GX64" s="119"/>
      <c r="GY64" s="119"/>
      <c r="GZ64" s="119"/>
      <c r="HA64" s="119"/>
      <c r="HB64" s="119"/>
      <c r="HC64" s="119"/>
      <c r="HD64" s="119"/>
      <c r="HE64" s="119"/>
      <c r="HF64" s="119"/>
      <c r="HG64" s="119"/>
      <c r="HH64" s="119"/>
      <c r="HI64" s="119"/>
      <c r="HJ64" s="119"/>
    </row>
    <row r="65" spans="1:218" s="72" customFormat="1" ht="42" customHeight="1" x14ac:dyDescent="0.3">
      <c r="A65" s="119"/>
      <c r="D65" s="554"/>
      <c r="E65" s="555"/>
      <c r="F65" s="555"/>
      <c r="G65" s="555"/>
      <c r="H65" s="556"/>
      <c r="J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row>
    <row r="66" spans="1:218" s="72" customFormat="1" ht="16.5" customHeight="1" x14ac:dyDescent="0.3">
      <c r="A66" s="119"/>
      <c r="D66" s="557"/>
      <c r="E66" s="558"/>
      <c r="F66" s="558"/>
      <c r="G66" s="558"/>
      <c r="H66" s="559"/>
      <c r="J66" s="119"/>
      <c r="L66" s="547" t="s">
        <v>689</v>
      </c>
      <c r="M66" s="547"/>
      <c r="N66" s="362">
        <f>IF(G16=O12,1,0)</f>
        <v>0</v>
      </c>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119"/>
      <c r="GB66" s="119"/>
      <c r="GC66" s="119"/>
      <c r="GD66" s="119"/>
      <c r="GE66" s="119"/>
      <c r="GF66" s="119"/>
      <c r="GG66" s="119"/>
      <c r="GH66" s="119"/>
      <c r="GI66" s="119"/>
      <c r="GJ66" s="119"/>
      <c r="GK66" s="119"/>
      <c r="GL66" s="119"/>
      <c r="GM66" s="119"/>
      <c r="GN66" s="119"/>
      <c r="GO66" s="119"/>
      <c r="GP66" s="119"/>
      <c r="GQ66" s="119"/>
      <c r="GR66" s="119"/>
      <c r="GS66" s="119"/>
      <c r="GT66" s="119"/>
      <c r="GU66" s="119"/>
      <c r="GV66" s="119"/>
      <c r="GW66" s="119"/>
      <c r="GX66" s="119"/>
      <c r="GY66" s="119"/>
      <c r="GZ66" s="119"/>
      <c r="HA66" s="119"/>
      <c r="HB66" s="119"/>
      <c r="HC66" s="119"/>
      <c r="HD66" s="119"/>
      <c r="HE66" s="119"/>
      <c r="HF66" s="119"/>
      <c r="HG66" s="119"/>
      <c r="HH66" s="119"/>
      <c r="HI66" s="119"/>
      <c r="HJ66" s="119"/>
    </row>
    <row r="67" spans="1:218" s="72" customFormat="1" ht="16.5" customHeight="1" x14ac:dyDescent="0.3">
      <c r="A67" s="119"/>
      <c r="D67" s="557"/>
      <c r="E67" s="558"/>
      <c r="F67" s="558"/>
      <c r="G67" s="558"/>
      <c r="H67" s="559"/>
      <c r="J67" s="119"/>
      <c r="L67" s="547" t="s">
        <v>690</v>
      </c>
      <c r="M67" s="547"/>
      <c r="N67" s="362">
        <f>IF(G38=N24,1,0)</f>
        <v>0</v>
      </c>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119"/>
      <c r="GB67" s="119"/>
      <c r="GC67" s="119"/>
      <c r="GD67" s="119"/>
      <c r="GE67" s="119"/>
      <c r="GF67" s="119"/>
      <c r="GG67" s="119"/>
      <c r="GH67" s="119"/>
      <c r="GI67" s="119"/>
      <c r="GJ67" s="119"/>
      <c r="GK67" s="119"/>
      <c r="GL67" s="119"/>
      <c r="GM67" s="119"/>
      <c r="GN67" s="119"/>
      <c r="GO67" s="119"/>
      <c r="GP67" s="119"/>
      <c r="GQ67" s="119"/>
      <c r="GR67" s="119"/>
      <c r="GS67" s="119"/>
      <c r="GT67" s="119"/>
      <c r="GU67" s="119"/>
      <c r="GV67" s="119"/>
      <c r="GW67" s="119"/>
      <c r="GX67" s="119"/>
      <c r="GY67" s="119"/>
      <c r="GZ67" s="119"/>
      <c r="HA67" s="119"/>
      <c r="HB67" s="119"/>
      <c r="HC67" s="119"/>
      <c r="HD67" s="119"/>
      <c r="HE67" s="119"/>
      <c r="HF67" s="119"/>
      <c r="HG67" s="119"/>
      <c r="HH67" s="119"/>
      <c r="HI67" s="119"/>
      <c r="HJ67" s="119"/>
    </row>
    <row r="68" spans="1:218" s="72" customFormat="1" ht="16.5" customHeight="1" x14ac:dyDescent="0.3">
      <c r="A68" s="119"/>
      <c r="D68" s="557"/>
      <c r="E68" s="558"/>
      <c r="F68" s="558"/>
      <c r="G68" s="558"/>
      <c r="H68" s="559"/>
      <c r="J68" s="119"/>
      <c r="L68" s="547" t="s">
        <v>691</v>
      </c>
      <c r="M68" s="547"/>
      <c r="N68" s="362"/>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19"/>
      <c r="GQ68" s="119"/>
      <c r="GR68" s="119"/>
      <c r="GS68" s="119"/>
      <c r="GT68" s="119"/>
      <c r="GU68" s="119"/>
      <c r="GV68" s="119"/>
      <c r="GW68" s="119"/>
      <c r="GX68" s="119"/>
      <c r="GY68" s="119"/>
      <c r="GZ68" s="119"/>
      <c r="HA68" s="119"/>
      <c r="HB68" s="119"/>
      <c r="HC68" s="119"/>
      <c r="HD68" s="119"/>
      <c r="HE68" s="119"/>
      <c r="HF68" s="119"/>
      <c r="HG68" s="119"/>
      <c r="HH68" s="119"/>
      <c r="HI68" s="119"/>
      <c r="HJ68" s="119"/>
    </row>
    <row r="69" spans="1:218" s="72" customFormat="1" ht="16.5" customHeight="1" x14ac:dyDescent="0.3">
      <c r="A69" s="119"/>
      <c r="D69" s="557"/>
      <c r="E69" s="558"/>
      <c r="F69" s="558"/>
      <c r="G69" s="558"/>
      <c r="H69" s="559"/>
      <c r="J69" s="119"/>
      <c r="L69" s="547" t="s">
        <v>692</v>
      </c>
      <c r="M69" s="547"/>
      <c r="N69" s="362">
        <f>IF(G59=N57,1,0)</f>
        <v>0</v>
      </c>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19"/>
      <c r="GQ69" s="119"/>
      <c r="GR69" s="119"/>
      <c r="GS69" s="119"/>
      <c r="GT69" s="119"/>
      <c r="GU69" s="119"/>
      <c r="GV69" s="119"/>
      <c r="GW69" s="119"/>
      <c r="GX69" s="119"/>
      <c r="GY69" s="119"/>
      <c r="GZ69" s="119"/>
      <c r="HA69" s="119"/>
      <c r="HB69" s="119"/>
      <c r="HC69" s="119"/>
      <c r="HD69" s="119"/>
      <c r="HE69" s="119"/>
      <c r="HF69" s="119"/>
      <c r="HG69" s="119"/>
      <c r="HH69" s="119"/>
      <c r="HI69" s="119"/>
      <c r="HJ69" s="119"/>
    </row>
    <row r="70" spans="1:218" s="72" customFormat="1" ht="16.5" customHeight="1" x14ac:dyDescent="0.3">
      <c r="A70" s="119"/>
      <c r="D70" s="557"/>
      <c r="E70" s="558"/>
      <c r="F70" s="558"/>
      <c r="G70" s="558"/>
      <c r="H70" s="559"/>
      <c r="J70" s="119"/>
      <c r="L70" s="547" t="s">
        <v>693</v>
      </c>
      <c r="M70" s="547"/>
      <c r="N70" s="362"/>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119"/>
      <c r="GB70" s="119"/>
      <c r="GC70" s="119"/>
      <c r="GD70" s="119"/>
      <c r="GE70" s="119"/>
      <c r="GF70" s="119"/>
      <c r="GG70" s="119"/>
      <c r="GH70" s="119"/>
      <c r="GI70" s="119"/>
      <c r="GJ70" s="119"/>
      <c r="GK70" s="119"/>
      <c r="GL70" s="119"/>
      <c r="GM70" s="119"/>
      <c r="GN70" s="119"/>
      <c r="GO70" s="119"/>
      <c r="GP70" s="119"/>
      <c r="GQ70" s="119"/>
      <c r="GR70" s="119"/>
      <c r="GS70" s="119"/>
      <c r="GT70" s="119"/>
      <c r="GU70" s="119"/>
      <c r="GV70" s="119"/>
      <c r="GW70" s="119"/>
      <c r="GX70" s="119"/>
      <c r="GY70" s="119"/>
      <c r="GZ70" s="119"/>
      <c r="HA70" s="119"/>
      <c r="HB70" s="119"/>
      <c r="HC70" s="119"/>
      <c r="HD70" s="119"/>
      <c r="HE70" s="119"/>
      <c r="HF70" s="119"/>
      <c r="HG70" s="119"/>
      <c r="HH70" s="119"/>
      <c r="HI70" s="119"/>
      <c r="HJ70" s="119"/>
    </row>
    <row r="71" spans="1:218" s="72" customFormat="1" ht="16.5" customHeight="1" x14ac:dyDescent="0.3">
      <c r="A71" s="119"/>
      <c r="D71" s="557"/>
      <c r="E71" s="558"/>
      <c r="F71" s="558"/>
      <c r="G71" s="558"/>
      <c r="H71" s="559"/>
      <c r="J71" s="119"/>
      <c r="L71" s="547" t="s">
        <v>694</v>
      </c>
      <c r="M71" s="547"/>
      <c r="N71" s="362">
        <f>IF(G81=N79,1,0)</f>
        <v>0</v>
      </c>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19"/>
      <c r="FU71" s="119"/>
      <c r="FV71" s="119"/>
      <c r="FW71" s="119"/>
      <c r="FX71" s="119"/>
      <c r="FY71" s="119"/>
      <c r="FZ71" s="119"/>
      <c r="GA71" s="119"/>
      <c r="GB71" s="119"/>
      <c r="GC71" s="119"/>
      <c r="GD71" s="119"/>
      <c r="GE71" s="119"/>
      <c r="GF71" s="119"/>
      <c r="GG71" s="119"/>
      <c r="GH71" s="119"/>
      <c r="GI71" s="119"/>
      <c r="GJ71" s="119"/>
      <c r="GK71" s="119"/>
      <c r="GL71" s="119"/>
      <c r="GM71" s="119"/>
      <c r="GN71" s="119"/>
      <c r="GO71" s="119"/>
      <c r="GP71" s="119"/>
      <c r="GQ71" s="119"/>
      <c r="GR71" s="119"/>
      <c r="GS71" s="119"/>
      <c r="GT71" s="119"/>
      <c r="GU71" s="119"/>
      <c r="GV71" s="119"/>
      <c r="GW71" s="119"/>
      <c r="GX71" s="119"/>
      <c r="GY71" s="119"/>
      <c r="GZ71" s="119"/>
      <c r="HA71" s="119"/>
      <c r="HB71" s="119"/>
      <c r="HC71" s="119"/>
      <c r="HD71" s="119"/>
      <c r="HE71" s="119"/>
      <c r="HF71" s="119"/>
      <c r="HG71" s="119"/>
      <c r="HH71" s="119"/>
      <c r="HI71" s="119"/>
      <c r="HJ71" s="119"/>
    </row>
    <row r="72" spans="1:218" s="72" customFormat="1" ht="16.5" customHeight="1" x14ac:dyDescent="0.3">
      <c r="A72" s="119"/>
      <c r="D72" s="557"/>
      <c r="E72" s="558"/>
      <c r="F72" s="558"/>
      <c r="G72" s="558"/>
      <c r="H72" s="559"/>
      <c r="J72" s="119"/>
      <c r="L72" s="547" t="s">
        <v>695</v>
      </c>
      <c r="M72" s="547"/>
      <c r="N72" s="362">
        <f>IF(G87="",0,IF(G87=O85,1,2))</f>
        <v>0</v>
      </c>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19"/>
      <c r="GQ72" s="119"/>
      <c r="GR72" s="119"/>
      <c r="GS72" s="119"/>
      <c r="GT72" s="119"/>
      <c r="GU72" s="119"/>
      <c r="GV72" s="119"/>
      <c r="GW72" s="119"/>
      <c r="GX72" s="119"/>
      <c r="GY72" s="119"/>
      <c r="GZ72" s="119"/>
      <c r="HA72" s="119"/>
      <c r="HB72" s="119"/>
      <c r="HC72" s="119"/>
      <c r="HD72" s="119"/>
      <c r="HE72" s="119"/>
      <c r="HF72" s="119"/>
      <c r="HG72" s="119"/>
      <c r="HH72" s="119"/>
      <c r="HI72" s="119"/>
      <c r="HJ72" s="119"/>
    </row>
    <row r="73" spans="1:218" s="72" customFormat="1" ht="16.5" customHeight="1" x14ac:dyDescent="0.3">
      <c r="A73" s="119"/>
      <c r="D73" s="560"/>
      <c r="E73" s="561"/>
      <c r="F73" s="561"/>
      <c r="G73" s="561"/>
      <c r="H73" s="562"/>
      <c r="J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19"/>
      <c r="GQ73" s="119"/>
      <c r="GR73" s="119"/>
      <c r="GS73" s="119"/>
      <c r="GT73" s="119"/>
      <c r="GU73" s="119"/>
      <c r="GV73" s="119"/>
      <c r="GW73" s="119"/>
      <c r="GX73" s="119"/>
      <c r="GY73" s="119"/>
      <c r="GZ73" s="119"/>
      <c r="HA73" s="119"/>
      <c r="HB73" s="119"/>
      <c r="HC73" s="119"/>
      <c r="HD73" s="119"/>
      <c r="HE73" s="119"/>
      <c r="HF73" s="119"/>
      <c r="HG73" s="119"/>
      <c r="HH73" s="119"/>
      <c r="HI73" s="119"/>
      <c r="HJ73" s="119"/>
    </row>
    <row r="74" spans="1:218" s="72" customFormat="1" ht="16.5" customHeight="1" x14ac:dyDescent="0.3">
      <c r="A74" s="119"/>
      <c r="D74" s="76"/>
      <c r="E74" s="76"/>
      <c r="F74" s="76"/>
      <c r="G74" s="76"/>
      <c r="H74" s="76"/>
      <c r="J74" s="119"/>
      <c r="L74" s="548" t="s">
        <v>696</v>
      </c>
      <c r="M74" s="549"/>
      <c r="N74" s="362">
        <f>MAX(N66:N72)</f>
        <v>0</v>
      </c>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119"/>
      <c r="GB74" s="119"/>
      <c r="GC74" s="119"/>
      <c r="GD74" s="119"/>
      <c r="GE74" s="119"/>
      <c r="GF74" s="119"/>
      <c r="GG74" s="119"/>
      <c r="GH74" s="119"/>
      <c r="GI74" s="119"/>
      <c r="GJ74" s="119"/>
      <c r="GK74" s="119"/>
      <c r="GL74" s="119"/>
      <c r="GM74" s="119"/>
      <c r="GN74" s="119"/>
      <c r="GO74" s="119"/>
      <c r="GP74" s="119"/>
      <c r="GQ74" s="119"/>
      <c r="GR74" s="119"/>
      <c r="GS74" s="119"/>
      <c r="GT74" s="119"/>
      <c r="GU74" s="119"/>
      <c r="GV74" s="119"/>
      <c r="GW74" s="119"/>
      <c r="GX74" s="119"/>
      <c r="GY74" s="119"/>
      <c r="GZ74" s="119"/>
      <c r="HA74" s="119"/>
      <c r="HB74" s="119"/>
      <c r="HC74" s="119"/>
      <c r="HD74" s="119"/>
      <c r="HE74" s="119"/>
      <c r="HF74" s="119"/>
      <c r="HG74" s="119"/>
      <c r="HH74" s="119"/>
      <c r="HI74" s="119"/>
      <c r="HJ74" s="119"/>
    </row>
    <row r="75" spans="1:218" s="72" customFormat="1" ht="30" customHeight="1" x14ac:dyDescent="0.3">
      <c r="A75" s="119"/>
      <c r="D75" s="307" t="s">
        <v>519</v>
      </c>
      <c r="E75" s="73"/>
      <c r="F75" s="73"/>
      <c r="G75" s="551" t="str">
        <f>IF(D65&lt;&gt;"","bitte weiter mit Schritt 6","")</f>
        <v/>
      </c>
      <c r="H75" s="551"/>
      <c r="J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X75" s="119"/>
      <c r="FY75" s="119"/>
      <c r="FZ75" s="119"/>
      <c r="GA75" s="119"/>
      <c r="GB75" s="119"/>
      <c r="GC75" s="119"/>
      <c r="GD75" s="119"/>
      <c r="GE75" s="119"/>
      <c r="GF75" s="119"/>
      <c r="GG75" s="119"/>
      <c r="GH75" s="119"/>
      <c r="GI75" s="119"/>
      <c r="GJ75" s="119"/>
      <c r="GK75" s="119"/>
      <c r="GL75" s="119"/>
      <c r="GM75" s="119"/>
      <c r="GN75" s="119"/>
      <c r="GO75" s="119"/>
      <c r="GP75" s="119"/>
      <c r="GQ75" s="119"/>
      <c r="GR75" s="119"/>
      <c r="GS75" s="119"/>
      <c r="GT75" s="119"/>
      <c r="GU75" s="119"/>
      <c r="GV75" s="119"/>
      <c r="GW75" s="119"/>
      <c r="GX75" s="119"/>
      <c r="GY75" s="119"/>
      <c r="GZ75" s="119"/>
      <c r="HA75" s="119"/>
      <c r="HB75" s="119"/>
      <c r="HC75" s="119"/>
      <c r="HD75" s="119"/>
      <c r="HE75" s="119"/>
      <c r="HF75" s="119"/>
      <c r="HG75" s="119"/>
      <c r="HH75" s="119"/>
      <c r="HI75" s="119"/>
      <c r="HJ75" s="119"/>
    </row>
    <row r="76" spans="1:218" s="72" customFormat="1" ht="16.5" customHeight="1" x14ac:dyDescent="0.3">
      <c r="A76" s="119"/>
      <c r="D76" s="76"/>
      <c r="E76" s="76"/>
      <c r="F76" s="76"/>
      <c r="G76" s="76"/>
      <c r="H76" s="76"/>
      <c r="J76" s="119"/>
      <c r="L76" s="547" t="s">
        <v>697</v>
      </c>
      <c r="M76" s="547"/>
      <c r="N76" s="362" t="str">
        <f>VLOOKUP(N74,M62:N64,2,FALSE)</f>
        <v>Bewertung derzeit nicht möglich - keine oder noch unvollständige Angaben!</v>
      </c>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row>
    <row r="77" spans="1:218" s="72" customFormat="1" ht="30" customHeight="1" x14ac:dyDescent="0.3">
      <c r="A77" s="119"/>
      <c r="C77" s="552" t="s">
        <v>518</v>
      </c>
      <c r="D77" s="552"/>
      <c r="E77" s="552"/>
      <c r="F77" s="552"/>
      <c r="G77" s="552"/>
      <c r="H77" s="552"/>
      <c r="J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119"/>
      <c r="GB77" s="119"/>
      <c r="GC77" s="119"/>
      <c r="GD77" s="119"/>
      <c r="GE77" s="119"/>
      <c r="GF77" s="119"/>
      <c r="GG77" s="119"/>
      <c r="GH77" s="119"/>
      <c r="GI77" s="119"/>
      <c r="GJ77" s="119"/>
      <c r="GK77" s="119"/>
      <c r="GL77" s="119"/>
      <c r="GM77" s="119"/>
      <c r="GN77" s="119"/>
      <c r="GO77" s="119"/>
      <c r="GP77" s="119"/>
      <c r="GQ77" s="119"/>
      <c r="GR77" s="119"/>
      <c r="GS77" s="119"/>
      <c r="GT77" s="119"/>
      <c r="GU77" s="119"/>
      <c r="GV77" s="119"/>
      <c r="GW77" s="119"/>
      <c r="GX77" s="119"/>
      <c r="GY77" s="119"/>
      <c r="GZ77" s="119"/>
      <c r="HA77" s="119"/>
      <c r="HB77" s="119"/>
      <c r="HC77" s="119"/>
      <c r="HD77" s="119"/>
      <c r="HE77" s="119"/>
      <c r="HF77" s="119"/>
      <c r="HG77" s="119"/>
      <c r="HH77" s="119"/>
      <c r="HI77" s="119"/>
      <c r="HJ77" s="119"/>
    </row>
    <row r="78" spans="1:218" s="72" customFormat="1" ht="16.5" customHeight="1" x14ac:dyDescent="0.3">
      <c r="A78" s="119"/>
      <c r="D78" s="76"/>
      <c r="E78" s="76"/>
      <c r="F78" s="76"/>
      <c r="G78" s="76"/>
      <c r="H78" s="76"/>
      <c r="J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119"/>
      <c r="GB78" s="119"/>
      <c r="GC78" s="119"/>
      <c r="GD78" s="119"/>
      <c r="GE78" s="119"/>
      <c r="GF78" s="119"/>
      <c r="GG78" s="119"/>
      <c r="GH78" s="119"/>
      <c r="GI78" s="119"/>
      <c r="GJ78" s="119"/>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row>
    <row r="79" spans="1:218" s="72" customFormat="1" ht="36" customHeight="1" x14ac:dyDescent="0.3">
      <c r="A79" s="119"/>
      <c r="D79" s="563" t="s">
        <v>655</v>
      </c>
      <c r="E79" s="563"/>
      <c r="F79" s="311"/>
      <c r="G79" s="564"/>
      <c r="H79" s="564"/>
      <c r="J79" s="119"/>
      <c r="M79" s="299" t="s">
        <v>202</v>
      </c>
      <c r="N79" s="299" t="s">
        <v>517</v>
      </c>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row>
    <row r="80" spans="1:218" s="72" customFormat="1" ht="16.5" customHeight="1" x14ac:dyDescent="0.3">
      <c r="A80" s="119"/>
      <c r="D80" s="310"/>
      <c r="E80" s="310"/>
      <c r="F80" s="310"/>
      <c r="G80" s="309"/>
      <c r="H80" s="309"/>
      <c r="J80" s="119"/>
      <c r="M80" s="299" t="s">
        <v>203</v>
      </c>
      <c r="N80" s="299" t="s">
        <v>516</v>
      </c>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c r="FC80" s="119"/>
      <c r="FD80" s="119"/>
      <c r="FE80" s="119"/>
      <c r="FF80" s="119"/>
      <c r="FG80" s="119"/>
      <c r="FH80" s="119"/>
      <c r="FI80" s="119"/>
      <c r="FJ80" s="119"/>
      <c r="FK80" s="119"/>
      <c r="FL80" s="119"/>
      <c r="FM80" s="119"/>
      <c r="FN80" s="119"/>
      <c r="FO80" s="119"/>
      <c r="FP80" s="119"/>
      <c r="FQ80" s="119"/>
      <c r="FR80" s="119"/>
      <c r="FS80" s="119"/>
      <c r="FT80" s="119"/>
      <c r="FU80" s="119"/>
      <c r="FV80" s="119"/>
      <c r="FW80" s="119"/>
      <c r="FX80" s="119"/>
      <c r="FY80" s="119"/>
      <c r="FZ80" s="119"/>
      <c r="GA80" s="119"/>
      <c r="GB80" s="119"/>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row>
    <row r="81" spans="1:218" s="72" customFormat="1" ht="30" customHeight="1" x14ac:dyDescent="0.3">
      <c r="A81" s="119"/>
      <c r="D81" s="307" t="s">
        <v>515</v>
      </c>
      <c r="E81" s="73"/>
      <c r="F81" s="73"/>
      <c r="G81" s="551" t="str">
        <f>IF(G79&lt;&gt;"",VLOOKUP(G79,M79:N80,2,FALSE),"")</f>
        <v/>
      </c>
      <c r="H81" s="551"/>
      <c r="J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row>
    <row r="82" spans="1:218" s="72" customFormat="1" ht="16.5" customHeight="1" x14ac:dyDescent="0.3">
      <c r="A82" s="119"/>
      <c r="D82" s="76"/>
      <c r="E82" s="76"/>
      <c r="F82" s="76"/>
      <c r="G82" s="76"/>
      <c r="H82" s="76"/>
      <c r="J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row>
    <row r="83" spans="1:218" s="72" customFormat="1" ht="30" customHeight="1" x14ac:dyDescent="0.3">
      <c r="A83" s="119"/>
      <c r="C83" s="512" t="s">
        <v>514</v>
      </c>
      <c r="D83" s="512"/>
      <c r="E83" s="512"/>
      <c r="F83" s="512"/>
      <c r="G83" s="512"/>
      <c r="H83" s="512"/>
      <c r="J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row>
    <row r="84" spans="1:218" s="72" customFormat="1" ht="16.5" customHeight="1" x14ac:dyDescent="0.35">
      <c r="A84" s="119"/>
      <c r="C84" s="95"/>
      <c r="D84" s="301"/>
      <c r="E84" s="302"/>
      <c r="F84" s="302"/>
      <c r="G84" s="301"/>
      <c r="H84" s="301"/>
      <c r="J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c r="FC84" s="119"/>
      <c r="FD84" s="119"/>
      <c r="FE84" s="119"/>
      <c r="FF84" s="119"/>
      <c r="FG84" s="119"/>
      <c r="FH84" s="119"/>
      <c r="FI84" s="119"/>
      <c r="FJ84" s="119"/>
      <c r="FK84" s="119"/>
      <c r="FL84" s="119"/>
      <c r="FM84" s="119"/>
      <c r="FN84" s="119"/>
      <c r="FO84" s="119"/>
      <c r="FP84" s="119"/>
      <c r="FQ84" s="119"/>
      <c r="FR84" s="119"/>
      <c r="FS84" s="119"/>
      <c r="FT84" s="119"/>
      <c r="FU84" s="119"/>
      <c r="FV84" s="119"/>
      <c r="FW84" s="119"/>
      <c r="FX84" s="119"/>
      <c r="FY84" s="119"/>
      <c r="FZ84" s="119"/>
      <c r="GA84" s="119"/>
      <c r="GB84" s="119"/>
      <c r="GC84" s="119"/>
      <c r="GD84" s="119"/>
      <c r="GE84" s="119"/>
      <c r="GF84" s="119"/>
      <c r="GG84" s="119"/>
      <c r="GH84" s="119"/>
      <c r="GI84" s="119"/>
      <c r="GJ84" s="119"/>
      <c r="GK84" s="119"/>
      <c r="GL84" s="119"/>
      <c r="GM84" s="119"/>
      <c r="GN84" s="119"/>
      <c r="GO84" s="119"/>
      <c r="GP84" s="119"/>
      <c r="GQ84" s="119"/>
      <c r="GR84" s="119"/>
      <c r="GS84" s="119"/>
      <c r="GT84" s="119"/>
      <c r="GU84" s="119"/>
      <c r="GV84" s="119"/>
      <c r="GW84" s="119"/>
      <c r="GX84" s="119"/>
      <c r="GY84" s="119"/>
      <c r="GZ84" s="119"/>
      <c r="HA84" s="119"/>
      <c r="HB84" s="119"/>
      <c r="HC84" s="119"/>
      <c r="HD84" s="119"/>
      <c r="HE84" s="119"/>
      <c r="HF84" s="119"/>
      <c r="HG84" s="119"/>
      <c r="HH84" s="119"/>
      <c r="HI84" s="119"/>
      <c r="HJ84" s="119"/>
    </row>
    <row r="85" spans="1:218" s="72" customFormat="1" ht="37.5" customHeight="1" x14ac:dyDescent="0.3">
      <c r="A85" s="119"/>
      <c r="C85" s="95"/>
      <c r="D85" s="563" t="s">
        <v>513</v>
      </c>
      <c r="E85" s="563"/>
      <c r="F85" s="311"/>
      <c r="G85" s="570"/>
      <c r="H85" s="570"/>
      <c r="J85" s="119"/>
      <c r="N85" s="308" t="s">
        <v>512</v>
      </c>
      <c r="O85" s="299" t="s">
        <v>511</v>
      </c>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119"/>
      <c r="FV85" s="119"/>
      <c r="FW85" s="119"/>
      <c r="FX85" s="119"/>
      <c r="FY85" s="119"/>
      <c r="FZ85" s="119"/>
      <c r="GA85" s="119"/>
      <c r="GB85" s="119"/>
      <c r="GC85" s="119"/>
      <c r="GD85" s="119"/>
      <c r="GE85" s="119"/>
      <c r="GF85" s="119"/>
      <c r="GG85" s="119"/>
      <c r="GH85" s="119"/>
      <c r="GI85" s="119"/>
      <c r="GJ85" s="119"/>
      <c r="GK85" s="119"/>
      <c r="GL85" s="119"/>
      <c r="GM85" s="119"/>
      <c r="GN85" s="119"/>
      <c r="GO85" s="119"/>
      <c r="GP85" s="119"/>
      <c r="GQ85" s="119"/>
      <c r="GR85" s="119"/>
      <c r="GS85" s="119"/>
      <c r="GT85" s="119"/>
      <c r="GU85" s="119"/>
      <c r="GV85" s="119"/>
      <c r="GW85" s="119"/>
      <c r="GX85" s="119"/>
      <c r="GY85" s="119"/>
      <c r="GZ85" s="119"/>
      <c r="HA85" s="119"/>
      <c r="HB85" s="119"/>
      <c r="HC85" s="119"/>
      <c r="HD85" s="119"/>
      <c r="HE85" s="119"/>
      <c r="HF85" s="119"/>
      <c r="HG85" s="119"/>
      <c r="HH85" s="119"/>
      <c r="HI85" s="119"/>
      <c r="HJ85" s="119"/>
    </row>
    <row r="86" spans="1:218" s="72" customFormat="1" ht="16.5" customHeight="1" x14ac:dyDescent="0.3">
      <c r="A86" s="119"/>
      <c r="C86" s="95"/>
      <c r="D86" s="310"/>
      <c r="E86" s="310"/>
      <c r="F86" s="310"/>
      <c r="G86" s="309"/>
      <c r="H86" s="309"/>
      <c r="J86" s="119"/>
      <c r="N86" s="308" t="s">
        <v>510</v>
      </c>
      <c r="O86" s="299" t="s">
        <v>507</v>
      </c>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row>
    <row r="87" spans="1:218" s="72" customFormat="1" ht="30" customHeight="1" x14ac:dyDescent="0.3">
      <c r="A87" s="119"/>
      <c r="C87" s="95"/>
      <c r="D87" s="307" t="s">
        <v>509</v>
      </c>
      <c r="E87" s="73"/>
      <c r="F87" s="73"/>
      <c r="G87" s="551" t="str">
        <f>IF(G85="","",VLOOKUP(G85,N85:O87,2,FALSE))</f>
        <v/>
      </c>
      <c r="H87" s="551"/>
      <c r="J87" s="119"/>
      <c r="N87" s="308" t="s">
        <v>508</v>
      </c>
      <c r="O87" s="299" t="s">
        <v>507</v>
      </c>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row>
    <row r="88" spans="1:218" s="72" customFormat="1" ht="16.5" customHeight="1" x14ac:dyDescent="0.3">
      <c r="A88" s="119"/>
      <c r="C88" s="95"/>
      <c r="D88" s="307"/>
      <c r="E88" s="73"/>
      <c r="F88" s="73"/>
      <c r="G88" s="73"/>
      <c r="H88" s="73"/>
      <c r="J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c r="FL88" s="119"/>
      <c r="FM88" s="119"/>
      <c r="FN88" s="119"/>
      <c r="FO88" s="119"/>
      <c r="FP88" s="119"/>
      <c r="FQ88" s="119"/>
      <c r="FR88" s="119"/>
      <c r="FS88" s="119"/>
      <c r="FT88" s="119"/>
      <c r="FU88" s="119"/>
      <c r="FV88" s="119"/>
      <c r="FW88" s="119"/>
      <c r="FX88" s="119"/>
      <c r="FY88" s="119"/>
      <c r="FZ88" s="119"/>
      <c r="GA88" s="119"/>
      <c r="GB88" s="119"/>
      <c r="GC88" s="119"/>
      <c r="GD88" s="119"/>
      <c r="GE88" s="119"/>
      <c r="GF88" s="119"/>
      <c r="GG88" s="119"/>
      <c r="GH88" s="119"/>
      <c r="GI88" s="119"/>
      <c r="GJ88" s="119"/>
      <c r="GK88" s="119"/>
      <c r="GL88" s="119"/>
      <c r="GM88" s="119"/>
      <c r="GN88" s="119"/>
      <c r="GO88" s="119"/>
      <c r="GP88" s="119"/>
      <c r="GQ88" s="119"/>
      <c r="GR88" s="119"/>
      <c r="GS88" s="119"/>
      <c r="GT88" s="119"/>
      <c r="GU88" s="119"/>
      <c r="GV88" s="119"/>
      <c r="GW88" s="119"/>
      <c r="GX88" s="119"/>
      <c r="GY88" s="119"/>
      <c r="GZ88" s="119"/>
      <c r="HA88" s="119"/>
      <c r="HB88" s="119"/>
      <c r="HC88" s="119"/>
      <c r="HD88" s="119"/>
      <c r="HE88" s="119"/>
      <c r="HF88" s="119"/>
      <c r="HG88" s="119"/>
      <c r="HH88" s="119"/>
      <c r="HI88" s="119"/>
      <c r="HJ88" s="119"/>
    </row>
    <row r="89" spans="1:218" s="72" customFormat="1" ht="16.5" customHeight="1" x14ac:dyDescent="0.3">
      <c r="A89" s="119"/>
      <c r="J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row>
    <row r="90" spans="1:218" s="72" customFormat="1" ht="16.5" customHeight="1" x14ac:dyDescent="0.3">
      <c r="A90" s="119"/>
      <c r="J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row>
    <row r="91" spans="1:218" s="72" customFormat="1" x14ac:dyDescent="0.3">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row>
  </sheetData>
  <sheetProtection password="CC39" sheet="1" selectLockedCells="1"/>
  <customSheetViews>
    <customSheetView guid="{B942BA88-CC1B-45E5-B422-5C319DA20C7E}" scale="85" showGridLines="0" topLeftCell="A34">
      <selection activeCell="N62" sqref="N62"/>
      <pageMargins left="0.7" right="0.7" top="0.75" bottom="0.75" header="0.3" footer="0.3"/>
      <pageSetup paperSize="9" orientation="portrait" r:id="rId1"/>
    </customSheetView>
    <customSheetView guid="{27DF1E55-3C5C-4472-8EFF-775630CBF46E}" scale="85" showGridLines="0" topLeftCell="A34">
      <selection activeCell="N62" sqref="N62"/>
      <pageMargins left="0.7" right="0.7" top="0.75" bottom="0.75" header="0.3" footer="0.3"/>
      <pageSetup paperSize="9" orientation="portrait" r:id="rId2"/>
    </customSheetView>
  </customSheetViews>
  <mergeCells count="63">
    <mergeCell ref="C77:H77"/>
    <mergeCell ref="D79:E79"/>
    <mergeCell ref="G79:H79"/>
    <mergeCell ref="G87:H87"/>
    <mergeCell ref="G81:H81"/>
    <mergeCell ref="C83:H83"/>
    <mergeCell ref="D85:E85"/>
    <mergeCell ref="G85:H85"/>
    <mergeCell ref="L72:M72"/>
    <mergeCell ref="L71:M71"/>
    <mergeCell ref="L70:M70"/>
    <mergeCell ref="L69:M69"/>
    <mergeCell ref="L68:M68"/>
    <mergeCell ref="L11:N11"/>
    <mergeCell ref="C12:H12"/>
    <mergeCell ref="L14:N14"/>
    <mergeCell ref="L13:N13"/>
    <mergeCell ref="D42:H42"/>
    <mergeCell ref="D26:D27"/>
    <mergeCell ref="D28:D35"/>
    <mergeCell ref="E29:F29"/>
    <mergeCell ref="E28:F28"/>
    <mergeCell ref="E27:F27"/>
    <mergeCell ref="E26:F26"/>
    <mergeCell ref="E31:F31"/>
    <mergeCell ref="E30:F30"/>
    <mergeCell ref="C40:H40"/>
    <mergeCell ref="E32:F32"/>
    <mergeCell ref="C18:H18"/>
    <mergeCell ref="G14:H14"/>
    <mergeCell ref="G16:H16"/>
    <mergeCell ref="L12:N12"/>
    <mergeCell ref="E22:F22"/>
    <mergeCell ref="E24:F24"/>
    <mergeCell ref="E23:F23"/>
    <mergeCell ref="D20:E20"/>
    <mergeCell ref="D5:F5"/>
    <mergeCell ref="D7:F7"/>
    <mergeCell ref="D8:F8"/>
    <mergeCell ref="D9:F9"/>
    <mergeCell ref="D14:E14"/>
    <mergeCell ref="E25:F25"/>
    <mergeCell ref="G38:H38"/>
    <mergeCell ref="E36:F36"/>
    <mergeCell ref="E35:F35"/>
    <mergeCell ref="E34:F34"/>
    <mergeCell ref="E33:F33"/>
    <mergeCell ref="L67:M67"/>
    <mergeCell ref="L66:M66"/>
    <mergeCell ref="L74:M74"/>
    <mergeCell ref="L76:M76"/>
    <mergeCell ref="D23:D25"/>
    <mergeCell ref="G59:H59"/>
    <mergeCell ref="G75:H75"/>
    <mergeCell ref="L55:Q55"/>
    <mergeCell ref="L40:Q40"/>
    <mergeCell ref="D63:H63"/>
    <mergeCell ref="D44:H51"/>
    <mergeCell ref="C55:H55"/>
    <mergeCell ref="G53:H53"/>
    <mergeCell ref="D57:E57"/>
    <mergeCell ref="G57:H57"/>
    <mergeCell ref="D65:H73"/>
  </mergeCells>
  <conditionalFormatting sqref="H23:H36">
    <cfRule type="expression" dxfId="221" priority="3">
      <formula>$G23="nein"</formula>
    </cfRule>
  </conditionalFormatting>
  <conditionalFormatting sqref="G87:H87">
    <cfRule type="expression" dxfId="220" priority="1">
      <formula>$G$87="Das Projekt ist förderfähig"</formula>
    </cfRule>
    <cfRule type="expression" dxfId="219" priority="2">
      <formula>$G$87="Das Projekt ist nicht förderfähig"</formula>
    </cfRule>
  </conditionalFormatting>
  <dataValidations count="4">
    <dataValidation type="list" allowBlank="1" showInputMessage="1" showErrorMessage="1" sqref="G85:H85">
      <formula1>$N$85:$N$87</formula1>
    </dataValidation>
    <dataValidation type="list" allowBlank="1" showInputMessage="1" showErrorMessage="1" sqref="G14:H14">
      <formula1>$L$11:$L$14</formula1>
    </dataValidation>
    <dataValidation type="list" allowBlank="1" showInputMessage="1" showErrorMessage="1" sqref="G79:H79 G57:H57">
      <formula1>"ja,nein"</formula1>
    </dataValidation>
    <dataValidation type="list" allowBlank="1" showInputMessage="1" showErrorMessage="1" sqref="G23:G36">
      <formula1>"trifft zu,trifft nicht zu"</formula1>
    </dataValidation>
  </dataValidation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L40"/>
  <sheetViews>
    <sheetView showGridLines="0" zoomScale="85" zoomScaleNormal="85" workbookViewId="0">
      <selection activeCell="C27" sqref="C27:E27"/>
    </sheetView>
  </sheetViews>
  <sheetFormatPr baseColWidth="10" defaultColWidth="11.42578125" defaultRowHeight="16.5" x14ac:dyDescent="0.3"/>
  <cols>
    <col min="1" max="2" width="3.140625" style="114" customWidth="1"/>
    <col min="3" max="3" width="95" style="114" customWidth="1"/>
    <col min="4" max="4" width="14.85546875" style="114" customWidth="1"/>
    <col min="5" max="5" width="12.140625" style="114" customWidth="1"/>
    <col min="6" max="6" width="4.140625" style="114" customWidth="1"/>
    <col min="7" max="7" width="3.140625" style="114" customWidth="1"/>
    <col min="8" max="8" width="3.140625" style="114" hidden="1" customWidth="1"/>
    <col min="9" max="9" width="68.85546875" style="114" hidden="1" customWidth="1"/>
    <col min="10" max="10" width="14.7109375" style="114" hidden="1" customWidth="1"/>
    <col min="11" max="11" width="11.42578125" style="114" hidden="1" customWidth="1"/>
    <col min="12" max="12" width="4.140625" style="114" hidden="1" customWidth="1"/>
    <col min="13" max="13" width="11.42578125" style="114" customWidth="1"/>
    <col min="14" max="16384" width="11.42578125" style="114"/>
  </cols>
  <sheetData>
    <row r="2" spans="2:12" ht="34.5" customHeight="1" x14ac:dyDescent="0.4">
      <c r="B2" s="73"/>
      <c r="C2" s="336" t="s">
        <v>583</v>
      </c>
      <c r="D2" s="335"/>
      <c r="E2" s="335"/>
      <c r="F2" s="335"/>
      <c r="H2" s="335"/>
      <c r="I2" s="335"/>
      <c r="J2" s="335"/>
      <c r="K2" s="335"/>
      <c r="L2" s="335"/>
    </row>
    <row r="3" spans="2:12" ht="81" customHeight="1" x14ac:dyDescent="0.3">
      <c r="B3" s="73"/>
      <c r="C3" s="464" t="s">
        <v>719</v>
      </c>
      <c r="D3" s="327"/>
      <c r="E3" s="327"/>
      <c r="F3" s="327"/>
      <c r="H3" s="73"/>
      <c r="I3" s="290"/>
      <c r="J3" s="290"/>
      <c r="K3" s="290"/>
      <c r="L3" s="290"/>
    </row>
    <row r="4" spans="2:12" ht="33.75" customHeight="1" x14ac:dyDescent="0.3">
      <c r="B4" s="73"/>
      <c r="C4" s="73"/>
      <c r="D4" s="576" t="s">
        <v>564</v>
      </c>
      <c r="E4" s="576"/>
      <c r="F4" s="324"/>
      <c r="H4" s="73"/>
      <c r="I4" s="290"/>
      <c r="J4" s="290"/>
      <c r="K4" s="290"/>
      <c r="L4" s="290"/>
    </row>
    <row r="5" spans="2:12" x14ac:dyDescent="0.3">
      <c r="B5" s="73"/>
      <c r="C5" s="73" t="s">
        <v>656</v>
      </c>
      <c r="D5" s="325" t="s">
        <v>636</v>
      </c>
      <c r="E5" s="325" t="s">
        <v>563</v>
      </c>
      <c r="F5" s="324"/>
      <c r="H5" s="73"/>
      <c r="I5" s="334" t="s">
        <v>582</v>
      </c>
      <c r="J5" s="333" t="s">
        <v>636</v>
      </c>
      <c r="K5" s="332" t="s">
        <v>563</v>
      </c>
      <c r="L5" s="290"/>
    </row>
    <row r="6" spans="2:12" x14ac:dyDescent="0.3">
      <c r="B6" s="73"/>
      <c r="C6" s="323" t="s">
        <v>581</v>
      </c>
      <c r="D6" s="322" t="s">
        <v>203</v>
      </c>
      <c r="E6" s="322" t="s">
        <v>202</v>
      </c>
      <c r="F6" s="324"/>
      <c r="H6" s="73"/>
      <c r="I6" s="329" t="s">
        <v>581</v>
      </c>
      <c r="J6" s="300">
        <f t="shared" ref="J6:J20" si="0">IF(D6="ja",1,0)</f>
        <v>0</v>
      </c>
      <c r="K6" s="300">
        <f t="shared" ref="K6:K20" si="1">IF(E6="ja",1,0)</f>
        <v>1</v>
      </c>
      <c r="L6" s="290"/>
    </row>
    <row r="7" spans="2:12" x14ac:dyDescent="0.3">
      <c r="B7" s="73"/>
      <c r="C7" s="323" t="s">
        <v>580</v>
      </c>
      <c r="D7" s="322" t="s">
        <v>203</v>
      </c>
      <c r="E7" s="322" t="s">
        <v>202</v>
      </c>
      <c r="F7" s="324"/>
      <c r="H7" s="73"/>
      <c r="I7" s="329" t="s">
        <v>580</v>
      </c>
      <c r="J7" s="300">
        <f t="shared" si="0"/>
        <v>0</v>
      </c>
      <c r="K7" s="300">
        <f t="shared" si="1"/>
        <v>1</v>
      </c>
      <c r="L7" s="290"/>
    </row>
    <row r="8" spans="2:12" x14ac:dyDescent="0.3">
      <c r="B8" s="73"/>
      <c r="C8" s="323" t="s">
        <v>579</v>
      </c>
      <c r="D8" s="322" t="s">
        <v>203</v>
      </c>
      <c r="E8" s="322" t="s">
        <v>202</v>
      </c>
      <c r="F8" s="324"/>
      <c r="H8" s="73"/>
      <c r="I8" s="329" t="s">
        <v>579</v>
      </c>
      <c r="J8" s="300">
        <f t="shared" si="0"/>
        <v>0</v>
      </c>
      <c r="K8" s="300">
        <f t="shared" si="1"/>
        <v>1</v>
      </c>
      <c r="L8" s="290"/>
    </row>
    <row r="9" spans="2:12" x14ac:dyDescent="0.3">
      <c r="B9" s="73"/>
      <c r="C9" s="323" t="s">
        <v>578</v>
      </c>
      <c r="D9" s="322" t="s">
        <v>203</v>
      </c>
      <c r="E9" s="322" t="s">
        <v>202</v>
      </c>
      <c r="F9" s="324"/>
      <c r="H9" s="73"/>
      <c r="I9" s="329" t="s">
        <v>577</v>
      </c>
      <c r="J9" s="300">
        <f t="shared" si="0"/>
        <v>0</v>
      </c>
      <c r="K9" s="300">
        <f t="shared" si="1"/>
        <v>1</v>
      </c>
      <c r="L9" s="290"/>
    </row>
    <row r="10" spans="2:12" x14ac:dyDescent="0.3">
      <c r="B10" s="73"/>
      <c r="C10" s="323" t="s">
        <v>576</v>
      </c>
      <c r="D10" s="322" t="s">
        <v>203</v>
      </c>
      <c r="E10" s="322" t="s">
        <v>202</v>
      </c>
      <c r="F10" s="324"/>
      <c r="H10" s="73"/>
      <c r="I10" s="329" t="s">
        <v>576</v>
      </c>
      <c r="J10" s="300">
        <f t="shared" si="0"/>
        <v>0</v>
      </c>
      <c r="K10" s="300">
        <f t="shared" si="1"/>
        <v>1</v>
      </c>
      <c r="L10" s="290"/>
    </row>
    <row r="11" spans="2:12" x14ac:dyDescent="0.3">
      <c r="B11" s="73"/>
      <c r="C11" s="323" t="s">
        <v>575</v>
      </c>
      <c r="D11" s="322" t="s">
        <v>203</v>
      </c>
      <c r="E11" s="322" t="s">
        <v>202</v>
      </c>
      <c r="F11" s="324"/>
      <c r="H11" s="73"/>
      <c r="I11" s="329" t="s">
        <v>575</v>
      </c>
      <c r="J11" s="300">
        <f t="shared" si="0"/>
        <v>0</v>
      </c>
      <c r="K11" s="300">
        <f t="shared" si="1"/>
        <v>1</v>
      </c>
      <c r="L11" s="290"/>
    </row>
    <row r="12" spans="2:12" x14ac:dyDescent="0.3">
      <c r="B12" s="73"/>
      <c r="C12" s="323" t="s">
        <v>574</v>
      </c>
      <c r="D12" s="322" t="s">
        <v>203</v>
      </c>
      <c r="E12" s="322" t="s">
        <v>202</v>
      </c>
      <c r="F12" s="324"/>
      <c r="H12" s="73"/>
      <c r="I12" s="329" t="s">
        <v>574</v>
      </c>
      <c r="J12" s="300">
        <f t="shared" si="0"/>
        <v>0</v>
      </c>
      <c r="K12" s="300">
        <f t="shared" si="1"/>
        <v>1</v>
      </c>
      <c r="L12" s="290"/>
    </row>
    <row r="13" spans="2:12" x14ac:dyDescent="0.3">
      <c r="B13" s="73"/>
      <c r="C13" s="323" t="s">
        <v>573</v>
      </c>
      <c r="D13" s="322" t="s">
        <v>203</v>
      </c>
      <c r="E13" s="322" t="s">
        <v>202</v>
      </c>
      <c r="F13" s="324"/>
      <c r="H13" s="73"/>
      <c r="I13" s="329" t="s">
        <v>573</v>
      </c>
      <c r="J13" s="300">
        <f t="shared" si="0"/>
        <v>0</v>
      </c>
      <c r="K13" s="300">
        <f t="shared" si="1"/>
        <v>1</v>
      </c>
      <c r="L13" s="290"/>
    </row>
    <row r="14" spans="2:12" x14ac:dyDescent="0.3">
      <c r="B14" s="73"/>
      <c r="C14" s="323" t="s">
        <v>572</v>
      </c>
      <c r="D14" s="322" t="s">
        <v>203</v>
      </c>
      <c r="E14" s="322" t="s">
        <v>202</v>
      </c>
      <c r="F14" s="324"/>
      <c r="H14" s="73"/>
      <c r="I14" s="329" t="s">
        <v>572</v>
      </c>
      <c r="J14" s="300">
        <f t="shared" si="0"/>
        <v>0</v>
      </c>
      <c r="K14" s="300">
        <f t="shared" si="1"/>
        <v>1</v>
      </c>
      <c r="L14" s="290"/>
    </row>
    <row r="15" spans="2:12" x14ac:dyDescent="0.3">
      <c r="B15" s="73"/>
      <c r="C15" s="323" t="s">
        <v>571</v>
      </c>
      <c r="D15" s="322" t="s">
        <v>203</v>
      </c>
      <c r="E15" s="322" t="s">
        <v>202</v>
      </c>
      <c r="F15" s="324"/>
      <c r="H15" s="73"/>
      <c r="I15" s="329" t="s">
        <v>571</v>
      </c>
      <c r="J15" s="300">
        <f t="shared" si="0"/>
        <v>0</v>
      </c>
      <c r="K15" s="300">
        <f t="shared" si="1"/>
        <v>1</v>
      </c>
      <c r="L15" s="290"/>
    </row>
    <row r="16" spans="2:12" x14ac:dyDescent="0.3">
      <c r="B16" s="73"/>
      <c r="C16" s="323" t="s">
        <v>570</v>
      </c>
      <c r="D16" s="322" t="s">
        <v>203</v>
      </c>
      <c r="E16" s="322" t="s">
        <v>202</v>
      </c>
      <c r="F16" s="324"/>
      <c r="H16" s="73"/>
      <c r="I16" s="329" t="s">
        <v>570</v>
      </c>
      <c r="J16" s="300">
        <f t="shared" si="0"/>
        <v>0</v>
      </c>
      <c r="K16" s="300">
        <f t="shared" si="1"/>
        <v>1</v>
      </c>
      <c r="L16" s="290"/>
    </row>
    <row r="17" spans="2:12" x14ac:dyDescent="0.3">
      <c r="B17" s="73"/>
      <c r="C17" s="323" t="s">
        <v>730</v>
      </c>
      <c r="D17" s="322" t="s">
        <v>203</v>
      </c>
      <c r="E17" s="322" t="s">
        <v>202</v>
      </c>
      <c r="F17" s="324"/>
      <c r="H17" s="73"/>
      <c r="I17" s="329" t="s">
        <v>569</v>
      </c>
      <c r="J17" s="300">
        <f t="shared" si="0"/>
        <v>0</v>
      </c>
      <c r="K17" s="300">
        <f t="shared" si="1"/>
        <v>1</v>
      </c>
      <c r="L17" s="290"/>
    </row>
    <row r="18" spans="2:12" x14ac:dyDescent="0.3">
      <c r="B18" s="73"/>
      <c r="C18" s="323" t="s">
        <v>568</v>
      </c>
      <c r="D18" s="322" t="s">
        <v>203</v>
      </c>
      <c r="E18" s="322" t="s">
        <v>202</v>
      </c>
      <c r="F18" s="324"/>
      <c r="H18" s="73"/>
      <c r="I18" s="329" t="s">
        <v>568</v>
      </c>
      <c r="J18" s="300">
        <f t="shared" si="0"/>
        <v>0</v>
      </c>
      <c r="K18" s="300">
        <f t="shared" si="1"/>
        <v>1</v>
      </c>
      <c r="L18" s="290"/>
    </row>
    <row r="19" spans="2:12" x14ac:dyDescent="0.3">
      <c r="B19" s="73"/>
      <c r="C19" s="323" t="s">
        <v>567</v>
      </c>
      <c r="D19" s="322" t="s">
        <v>203</v>
      </c>
      <c r="E19" s="483" t="s">
        <v>202</v>
      </c>
      <c r="F19" s="324"/>
      <c r="H19" s="73"/>
      <c r="I19" s="329" t="s">
        <v>567</v>
      </c>
      <c r="J19" s="300">
        <f t="shared" si="0"/>
        <v>0</v>
      </c>
      <c r="K19" s="300">
        <f t="shared" si="1"/>
        <v>1</v>
      </c>
      <c r="L19" s="290"/>
    </row>
    <row r="20" spans="2:12" x14ac:dyDescent="0.3">
      <c r="B20" s="73"/>
      <c r="C20" s="323" t="s">
        <v>566</v>
      </c>
      <c r="D20" s="322" t="s">
        <v>203</v>
      </c>
      <c r="E20" s="484" t="s">
        <v>202</v>
      </c>
      <c r="F20" s="324"/>
      <c r="H20" s="73"/>
      <c r="I20" s="329" t="s">
        <v>566</v>
      </c>
      <c r="J20" s="300">
        <f t="shared" si="0"/>
        <v>0</v>
      </c>
      <c r="K20" s="300">
        <f t="shared" si="1"/>
        <v>1</v>
      </c>
      <c r="L20" s="290"/>
    </row>
    <row r="21" spans="2:12" x14ac:dyDescent="0.3">
      <c r="B21" s="73"/>
      <c r="C21" s="323" t="s">
        <v>731</v>
      </c>
      <c r="D21" s="322" t="s">
        <v>203</v>
      </c>
      <c r="E21" s="484" t="s">
        <v>202</v>
      </c>
      <c r="F21" s="324"/>
      <c r="H21" s="73"/>
      <c r="I21" s="329" t="s">
        <v>731</v>
      </c>
      <c r="J21" s="300">
        <f t="shared" ref="J21:J24" si="2">IF(D21="ja",1,0)</f>
        <v>0</v>
      </c>
      <c r="K21" s="300">
        <f t="shared" ref="K21:K24" si="3">IF(E21="ja",1,0)</f>
        <v>1</v>
      </c>
      <c r="L21" s="290"/>
    </row>
    <row r="22" spans="2:12" x14ac:dyDescent="0.3">
      <c r="B22" s="73"/>
      <c r="C22" s="323" t="s">
        <v>732</v>
      </c>
      <c r="D22" s="322" t="s">
        <v>203</v>
      </c>
      <c r="E22" s="484" t="s">
        <v>203</v>
      </c>
      <c r="F22" s="324"/>
      <c r="H22" s="73"/>
      <c r="I22" s="329" t="s">
        <v>732</v>
      </c>
      <c r="J22" s="300">
        <f t="shared" si="2"/>
        <v>0</v>
      </c>
      <c r="K22" s="300">
        <f t="shared" si="3"/>
        <v>0</v>
      </c>
      <c r="L22" s="290"/>
    </row>
    <row r="23" spans="2:12" x14ac:dyDescent="0.3">
      <c r="B23" s="73"/>
      <c r="C23" s="323" t="s">
        <v>733</v>
      </c>
      <c r="D23" s="322" t="s">
        <v>203</v>
      </c>
      <c r="E23" s="484" t="s">
        <v>202</v>
      </c>
      <c r="F23" s="324"/>
      <c r="H23" s="73"/>
      <c r="I23" s="329" t="s">
        <v>733</v>
      </c>
      <c r="J23" s="300">
        <f t="shared" si="2"/>
        <v>0</v>
      </c>
      <c r="K23" s="300">
        <f t="shared" si="3"/>
        <v>1</v>
      </c>
      <c r="L23" s="290"/>
    </row>
    <row r="24" spans="2:12" x14ac:dyDescent="0.3">
      <c r="B24" s="73"/>
      <c r="C24" s="323" t="s">
        <v>734</v>
      </c>
      <c r="D24" s="331" t="s">
        <v>203</v>
      </c>
      <c r="E24" s="485" t="s">
        <v>203</v>
      </c>
      <c r="F24" s="330"/>
      <c r="H24" s="73"/>
      <c r="I24" s="329" t="s">
        <v>734</v>
      </c>
      <c r="J24" s="300">
        <f t="shared" si="2"/>
        <v>0</v>
      </c>
      <c r="K24" s="300">
        <f t="shared" si="3"/>
        <v>0</v>
      </c>
      <c r="L24" s="290"/>
    </row>
    <row r="25" spans="2:12" x14ac:dyDescent="0.3">
      <c r="B25" s="73"/>
      <c r="C25" s="321"/>
      <c r="D25" s="321"/>
      <c r="E25" s="321"/>
      <c r="F25" s="321"/>
      <c r="H25" s="73"/>
      <c r="I25" s="486" t="s">
        <v>735</v>
      </c>
      <c r="J25" s="487">
        <f t="shared" ref="J25:K31" si="4">IF(D33="ja",1,0)</f>
        <v>1</v>
      </c>
      <c r="K25" s="487">
        <f t="shared" si="4"/>
        <v>1</v>
      </c>
      <c r="L25" s="290"/>
    </row>
    <row r="26" spans="2:12" ht="16.5" customHeight="1" x14ac:dyDescent="0.3">
      <c r="H26" s="73"/>
      <c r="I26" s="486" t="s">
        <v>736</v>
      </c>
      <c r="J26" s="487">
        <f t="shared" si="4"/>
        <v>1</v>
      </c>
      <c r="K26" s="487">
        <f t="shared" si="4"/>
        <v>1</v>
      </c>
      <c r="L26" s="290"/>
    </row>
    <row r="27" spans="2:12" ht="198" customHeight="1" x14ac:dyDescent="0.3">
      <c r="B27" s="73"/>
      <c r="C27" s="577" t="s">
        <v>742</v>
      </c>
      <c r="D27" s="577"/>
      <c r="E27" s="577"/>
      <c r="F27" s="328"/>
      <c r="H27" s="73"/>
      <c r="I27" s="486" t="s">
        <v>737</v>
      </c>
      <c r="J27" s="487">
        <f t="shared" si="4"/>
        <v>1</v>
      </c>
      <c r="K27" s="487">
        <f t="shared" si="4"/>
        <v>1</v>
      </c>
      <c r="L27" s="290"/>
    </row>
    <row r="28" spans="2:12" x14ac:dyDescent="0.3">
      <c r="H28" s="73"/>
      <c r="I28" s="486" t="s">
        <v>738</v>
      </c>
      <c r="J28" s="487">
        <f t="shared" si="4"/>
        <v>1</v>
      </c>
      <c r="K28" s="487">
        <f t="shared" si="4"/>
        <v>1</v>
      </c>
      <c r="L28" s="290"/>
    </row>
    <row r="29" spans="2:12" ht="16.5" customHeight="1" x14ac:dyDescent="0.3">
      <c r="B29" s="73"/>
      <c r="C29" s="73"/>
      <c r="D29" s="327"/>
      <c r="E29" s="327"/>
      <c r="F29" s="327"/>
      <c r="H29" s="73"/>
      <c r="I29" s="486" t="s">
        <v>739</v>
      </c>
      <c r="J29" s="487">
        <f t="shared" si="4"/>
        <v>1</v>
      </c>
      <c r="K29" s="487">
        <f t="shared" si="4"/>
        <v>1</v>
      </c>
      <c r="L29" s="290"/>
    </row>
    <row r="30" spans="2:12" ht="16.5" customHeight="1" x14ac:dyDescent="0.3">
      <c r="B30" s="73"/>
      <c r="C30" s="72" t="s">
        <v>565</v>
      </c>
      <c r="D30" s="73"/>
      <c r="E30" s="73"/>
      <c r="F30" s="324"/>
      <c r="H30" s="73"/>
      <c r="I30" s="486" t="s">
        <v>740</v>
      </c>
      <c r="J30" s="487">
        <f t="shared" si="4"/>
        <v>1</v>
      </c>
      <c r="K30" s="487">
        <f t="shared" si="4"/>
        <v>1</v>
      </c>
      <c r="L30" s="290"/>
    </row>
    <row r="31" spans="2:12" ht="30" customHeight="1" x14ac:dyDescent="0.3">
      <c r="B31" s="73"/>
      <c r="C31" s="72"/>
      <c r="D31" s="576" t="s">
        <v>564</v>
      </c>
      <c r="E31" s="576"/>
      <c r="F31" s="324"/>
      <c r="H31" s="73"/>
      <c r="I31" s="486" t="s">
        <v>741</v>
      </c>
      <c r="J31" s="487">
        <f t="shared" si="4"/>
        <v>1</v>
      </c>
      <c r="K31" s="487">
        <f t="shared" si="4"/>
        <v>1</v>
      </c>
      <c r="L31" s="290"/>
    </row>
    <row r="32" spans="2:12" ht="16.5" customHeight="1" x14ac:dyDescent="0.3">
      <c r="B32" s="73"/>
      <c r="C32" s="326" t="s">
        <v>657</v>
      </c>
      <c r="D32" s="325" t="s">
        <v>636</v>
      </c>
      <c r="E32" s="325" t="s">
        <v>563</v>
      </c>
      <c r="F32" s="324"/>
      <c r="H32" s="73"/>
      <c r="I32" s="73"/>
      <c r="J32" s="73"/>
      <c r="K32" s="73"/>
      <c r="L32" s="290"/>
    </row>
    <row r="33" spans="2:12" ht="16.5" customHeight="1" x14ac:dyDescent="0.3">
      <c r="B33" s="73"/>
      <c r="C33" s="323" t="s">
        <v>735</v>
      </c>
      <c r="D33" s="322" t="s">
        <v>202</v>
      </c>
      <c r="E33" s="322" t="s">
        <v>202</v>
      </c>
      <c r="F33" s="321"/>
      <c r="H33" s="73"/>
      <c r="I33" s="73"/>
      <c r="J33" s="73"/>
      <c r="K33" s="73"/>
      <c r="L33" s="290"/>
    </row>
    <row r="34" spans="2:12" ht="16.5" customHeight="1" x14ac:dyDescent="0.3">
      <c r="B34" s="73"/>
      <c r="C34" s="323" t="s">
        <v>736</v>
      </c>
      <c r="D34" s="322" t="s">
        <v>202</v>
      </c>
      <c r="E34" s="322" t="s">
        <v>202</v>
      </c>
      <c r="F34" s="321"/>
      <c r="H34" s="73"/>
      <c r="I34" s="73"/>
      <c r="J34" s="73"/>
      <c r="K34" s="73"/>
      <c r="L34" s="290"/>
    </row>
    <row r="35" spans="2:12" ht="16.5" customHeight="1" x14ac:dyDescent="0.3">
      <c r="B35" s="73"/>
      <c r="C35" s="323" t="s">
        <v>737</v>
      </c>
      <c r="D35" s="322" t="s">
        <v>202</v>
      </c>
      <c r="E35" s="322" t="s">
        <v>202</v>
      </c>
      <c r="F35" s="321"/>
      <c r="H35" s="73"/>
      <c r="I35" s="73"/>
      <c r="J35" s="73"/>
      <c r="K35" s="73"/>
      <c r="L35" s="290"/>
    </row>
    <row r="36" spans="2:12" ht="16.5" customHeight="1" x14ac:dyDescent="0.3">
      <c r="B36" s="73"/>
      <c r="C36" s="323" t="s">
        <v>738</v>
      </c>
      <c r="D36" s="322" t="s">
        <v>202</v>
      </c>
      <c r="E36" s="322" t="s">
        <v>202</v>
      </c>
      <c r="F36" s="321"/>
      <c r="H36" s="73"/>
      <c r="I36" s="73"/>
      <c r="J36" s="73"/>
      <c r="K36" s="73"/>
      <c r="L36" s="290"/>
    </row>
    <row r="37" spans="2:12" ht="16.5" customHeight="1" x14ac:dyDescent="0.3">
      <c r="B37" s="73"/>
      <c r="C37" s="323" t="s">
        <v>739</v>
      </c>
      <c r="D37" s="322" t="s">
        <v>202</v>
      </c>
      <c r="E37" s="322" t="s">
        <v>202</v>
      </c>
      <c r="F37" s="321"/>
      <c r="H37" s="73"/>
      <c r="I37" s="73"/>
      <c r="J37" s="73"/>
      <c r="K37" s="73"/>
      <c r="L37" s="290"/>
    </row>
    <row r="38" spans="2:12" ht="16.5" customHeight="1" x14ac:dyDescent="0.3">
      <c r="B38" s="73"/>
      <c r="C38" s="323" t="s">
        <v>740</v>
      </c>
      <c r="D38" s="322" t="s">
        <v>202</v>
      </c>
      <c r="E38" s="322" t="s">
        <v>202</v>
      </c>
      <c r="F38" s="321"/>
      <c r="H38" s="73"/>
      <c r="I38" s="73"/>
      <c r="J38" s="73"/>
      <c r="K38" s="73"/>
      <c r="L38" s="290"/>
    </row>
    <row r="39" spans="2:12" ht="16.5" customHeight="1" x14ac:dyDescent="0.3">
      <c r="B39" s="73"/>
      <c r="C39" s="323" t="s">
        <v>741</v>
      </c>
      <c r="D39" s="322" t="s">
        <v>202</v>
      </c>
      <c r="E39" s="322" t="s">
        <v>202</v>
      </c>
      <c r="F39" s="321"/>
      <c r="H39" s="73"/>
      <c r="I39" s="73"/>
      <c r="J39" s="73"/>
      <c r="K39" s="73"/>
      <c r="L39" s="290"/>
    </row>
    <row r="40" spans="2:12" ht="16.5" customHeight="1" x14ac:dyDescent="0.3">
      <c r="B40" s="73"/>
      <c r="C40" s="321"/>
      <c r="D40" s="321"/>
      <c r="E40" s="321"/>
      <c r="F40" s="321"/>
      <c r="H40" s="73"/>
      <c r="I40" s="290"/>
      <c r="J40" s="290"/>
      <c r="K40" s="290"/>
      <c r="L40" s="290"/>
    </row>
  </sheetData>
  <sheetProtection algorithmName="SHA-512" hashValue="8QBQMPwYYKFz46jccP8MjD2z9AVwEVSZAZ0dhyiQY6wpkAhK+/0kPUK4ZECAZsjlSDdGGAMZapIaRMvL5scyNA==" saltValue="QgJ7jOCykd5e3WS3icwGBg==" spinCount="100000" sheet="1" objects="1" scenarios="1" selectLockedCells="1" selectUnlockedCells="1"/>
  <customSheetViews>
    <customSheetView guid="{B942BA88-CC1B-45E5-B422-5C319DA20C7E}" showGridLines="0" hiddenColumns="1" topLeftCell="A7">
      <selection activeCell="E21" sqref="E21"/>
      <pageMargins left="0.7" right="0.7" top="0.78740157499999996" bottom="0.78740157499999996" header="0.3" footer="0.3"/>
      <pageSetup paperSize="9" orientation="portrait" r:id="rId1"/>
    </customSheetView>
    <customSheetView guid="{27DF1E55-3C5C-4472-8EFF-775630CBF46E}" showGridLines="0" hiddenColumns="1" topLeftCell="A7">
      <selection activeCell="E21" sqref="E21"/>
      <pageMargins left="0.7" right="0.7" top="0.78740157499999996" bottom="0.78740157499999996" header="0.3" footer="0.3"/>
      <pageSetup paperSize="9" orientation="portrait" r:id="rId2"/>
    </customSheetView>
  </customSheetViews>
  <mergeCells count="3">
    <mergeCell ref="D4:E4"/>
    <mergeCell ref="D31:E31"/>
    <mergeCell ref="C27:E27"/>
  </mergeCells>
  <pageMargins left="0.7" right="0.7" top="0.78740157499999996" bottom="0.78740157499999996"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C35"/>
  <sheetViews>
    <sheetView zoomScale="85" zoomScaleNormal="85" workbookViewId="0">
      <selection activeCell="D47" sqref="D47:E48"/>
    </sheetView>
  </sheetViews>
  <sheetFormatPr baseColWidth="10" defaultColWidth="11.42578125" defaultRowHeight="15" x14ac:dyDescent="0.25"/>
  <cols>
    <col min="1" max="1" width="4.28515625" style="160" customWidth="1"/>
    <col min="2" max="2" width="47.140625" style="160" bestFit="1" customWidth="1"/>
    <col min="3" max="3" width="151" style="160" customWidth="1"/>
    <col min="4" max="16384" width="11.42578125" style="160"/>
  </cols>
  <sheetData>
    <row r="2" spans="2:3" ht="33" x14ac:dyDescent="0.25">
      <c r="B2" s="338" t="s">
        <v>608</v>
      </c>
      <c r="C2" s="342" t="s">
        <v>607</v>
      </c>
    </row>
    <row r="3" spans="2:3" ht="12.75" customHeight="1" x14ac:dyDescent="0.25">
      <c r="B3" s="339"/>
      <c r="C3" s="339"/>
    </row>
    <row r="4" spans="2:3" x14ac:dyDescent="0.25">
      <c r="B4" s="339"/>
      <c r="C4" s="337" t="s">
        <v>606</v>
      </c>
    </row>
    <row r="5" spans="2:3" x14ac:dyDescent="0.25">
      <c r="B5" s="339"/>
      <c r="C5" s="337" t="s">
        <v>605</v>
      </c>
    </row>
    <row r="6" spans="2:3" x14ac:dyDescent="0.25">
      <c r="B6" s="339"/>
      <c r="C6" s="337" t="s">
        <v>604</v>
      </c>
    </row>
    <row r="7" spans="2:3" x14ac:dyDescent="0.25">
      <c r="B7" s="339"/>
      <c r="C7" s="337" t="s">
        <v>603</v>
      </c>
    </row>
    <row r="8" spans="2:3" x14ac:dyDescent="0.25">
      <c r="B8" s="339"/>
      <c r="C8" s="337" t="s">
        <v>658</v>
      </c>
    </row>
    <row r="9" spans="2:3" x14ac:dyDescent="0.25">
      <c r="B9" s="339"/>
      <c r="C9" s="339"/>
    </row>
    <row r="10" spans="2:3" ht="33" x14ac:dyDescent="0.25">
      <c r="B10" s="338" t="s">
        <v>602</v>
      </c>
      <c r="C10" s="342" t="s">
        <v>601</v>
      </c>
    </row>
    <row r="11" spans="2:3" ht="10.5" customHeight="1" x14ac:dyDescent="0.25">
      <c r="B11" s="339"/>
      <c r="C11" s="339"/>
    </row>
    <row r="12" spans="2:3" ht="18" x14ac:dyDescent="0.25">
      <c r="B12" s="338" t="s">
        <v>543</v>
      </c>
      <c r="C12" s="482" t="s">
        <v>600</v>
      </c>
    </row>
    <row r="13" spans="2:3" x14ac:dyDescent="0.25">
      <c r="B13" s="339"/>
      <c r="C13" s="337" t="s">
        <v>599</v>
      </c>
    </row>
    <row r="14" spans="2:3" x14ac:dyDescent="0.25">
      <c r="B14" s="339"/>
      <c r="C14" s="341" t="s">
        <v>598</v>
      </c>
    </row>
    <row r="15" spans="2:3" x14ac:dyDescent="0.25">
      <c r="B15" s="339"/>
      <c r="C15" s="337" t="s">
        <v>597</v>
      </c>
    </row>
    <row r="16" spans="2:3" x14ac:dyDescent="0.25">
      <c r="B16" s="339"/>
      <c r="C16" s="337" t="s">
        <v>659</v>
      </c>
    </row>
    <row r="17" spans="2:3" x14ac:dyDescent="0.25">
      <c r="B17" s="339"/>
      <c r="C17" s="337"/>
    </row>
    <row r="18" spans="2:3" ht="18" x14ac:dyDescent="0.25">
      <c r="B18" s="338" t="s">
        <v>539</v>
      </c>
      <c r="C18" s="482" t="s">
        <v>596</v>
      </c>
    </row>
    <row r="19" spans="2:3" x14ac:dyDescent="0.25">
      <c r="B19" s="339"/>
      <c r="C19" s="337" t="s">
        <v>595</v>
      </c>
    </row>
    <row r="20" spans="2:3" x14ac:dyDescent="0.25">
      <c r="B20" s="339"/>
      <c r="C20" s="337" t="s">
        <v>594</v>
      </c>
    </row>
    <row r="21" spans="2:3" ht="30.75" customHeight="1" x14ac:dyDescent="0.25">
      <c r="B21" s="339"/>
      <c r="C21" s="340" t="s">
        <v>593</v>
      </c>
    </row>
    <row r="22" spans="2:3" x14ac:dyDescent="0.25">
      <c r="B22" s="339"/>
      <c r="C22" s="339"/>
    </row>
    <row r="23" spans="2:3" ht="18" x14ac:dyDescent="0.25">
      <c r="B23" s="338" t="s">
        <v>537</v>
      </c>
      <c r="C23" s="482" t="s">
        <v>592</v>
      </c>
    </row>
    <row r="24" spans="2:3" x14ac:dyDescent="0.25">
      <c r="B24" s="339"/>
      <c r="C24" s="337" t="s">
        <v>591</v>
      </c>
    </row>
    <row r="25" spans="2:3" x14ac:dyDescent="0.25">
      <c r="B25" s="339"/>
      <c r="C25" s="337" t="s">
        <v>590</v>
      </c>
    </row>
    <row r="26" spans="2:3" x14ac:dyDescent="0.25">
      <c r="B26" s="339"/>
      <c r="C26" s="337" t="s">
        <v>589</v>
      </c>
    </row>
    <row r="27" spans="2:3" x14ac:dyDescent="0.25">
      <c r="B27" s="339"/>
      <c r="C27" s="337" t="s">
        <v>588</v>
      </c>
    </row>
    <row r="28" spans="2:3" x14ac:dyDescent="0.25">
      <c r="B28" s="339"/>
      <c r="C28" s="337" t="s">
        <v>660</v>
      </c>
    </row>
    <row r="29" spans="2:3" x14ac:dyDescent="0.25">
      <c r="B29" s="339"/>
      <c r="C29" s="337" t="s">
        <v>587</v>
      </c>
    </row>
    <row r="30" spans="2:3" x14ac:dyDescent="0.25">
      <c r="B30" s="339"/>
      <c r="C30" s="337" t="s">
        <v>661</v>
      </c>
    </row>
    <row r="31" spans="2:3" x14ac:dyDescent="0.25">
      <c r="B31" s="339"/>
      <c r="C31" s="337" t="s">
        <v>662</v>
      </c>
    </row>
    <row r="32" spans="2:3" x14ac:dyDescent="0.25">
      <c r="B32" s="339"/>
      <c r="C32" s="337" t="s">
        <v>586</v>
      </c>
    </row>
    <row r="33" spans="2:3" x14ac:dyDescent="0.25">
      <c r="B33" s="339"/>
      <c r="C33" s="337" t="s">
        <v>663</v>
      </c>
    </row>
    <row r="34" spans="2:3" x14ac:dyDescent="0.25">
      <c r="B34" s="339"/>
      <c r="C34" s="339"/>
    </row>
    <row r="35" spans="2:3" ht="18" x14ac:dyDescent="0.25">
      <c r="B35" s="338" t="s">
        <v>585</v>
      </c>
      <c r="C35" s="337" t="s">
        <v>584</v>
      </c>
    </row>
  </sheetData>
  <sheetProtection algorithmName="SHA-512" hashValue="ibzItYEK9sb91XfCXh9lLoq29a+TgfYeJbQmsJ6Vy9SH+Xm5exbo6vx3p0KYMMpZfXGBS6iM8rqIE97j3mU/cA==" saltValue="0ENhfygDUfGprMMpjRx9TA==" spinCount="100000" sheet="1" objects="1" scenarios="1" selectLockedCells="1" selectUnlockedCells="1"/>
  <customSheetViews>
    <customSheetView guid="{B942BA88-CC1B-45E5-B422-5C319DA20C7E}">
      <selection activeCell="C31" sqref="C31"/>
      <pageMargins left="0.7" right="0.7" top="0.78740157499999996" bottom="0.78740157499999996" header="0.3" footer="0.3"/>
      <pageSetup paperSize="9" orientation="portrait" r:id="rId1"/>
    </customSheetView>
    <customSheetView guid="{27DF1E55-3C5C-4472-8EFF-775630CBF46E}">
      <selection activeCell="C31" sqref="C31"/>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I17"/>
  <sheetViews>
    <sheetView zoomScale="85" zoomScaleNormal="85" workbookViewId="0">
      <selection activeCell="D47" sqref="D47:E48"/>
    </sheetView>
  </sheetViews>
  <sheetFormatPr baseColWidth="10" defaultColWidth="11.42578125" defaultRowHeight="16.5" x14ac:dyDescent="0.3"/>
  <cols>
    <col min="1" max="1" width="3.5703125" style="114" customWidth="1"/>
    <col min="2" max="2" width="167.85546875" style="114" customWidth="1"/>
    <col min="3" max="3" width="11.42578125" style="114"/>
    <col min="4" max="4" width="13.140625" style="114" customWidth="1"/>
    <col min="5" max="5" width="84" style="114" customWidth="1"/>
    <col min="6" max="6" width="11.42578125" style="114"/>
    <col min="7" max="7" width="12.85546875" style="114" bestFit="1" customWidth="1"/>
    <col min="8" max="16384" width="11.42578125" style="114"/>
  </cols>
  <sheetData>
    <row r="2" spans="2:9" ht="111.75" customHeight="1" x14ac:dyDescent="0.3">
      <c r="B2" s="27" t="s">
        <v>664</v>
      </c>
    </row>
    <row r="3" spans="2:9" ht="17.25" customHeight="1" x14ac:dyDescent="0.3">
      <c r="B3" s="345" t="s">
        <v>616</v>
      </c>
    </row>
    <row r="4" spans="2:9" ht="96.75" customHeight="1" x14ac:dyDescent="0.3">
      <c r="B4" s="347" t="s">
        <v>615</v>
      </c>
    </row>
    <row r="5" spans="2:9" ht="6.75" customHeight="1" x14ac:dyDescent="0.3">
      <c r="B5" s="4"/>
    </row>
    <row r="6" spans="2:9" ht="112.5" customHeight="1" x14ac:dyDescent="0.3">
      <c r="B6" s="345" t="s">
        <v>614</v>
      </c>
    </row>
    <row r="7" spans="2:9" ht="6.75" customHeight="1" x14ac:dyDescent="0.3">
      <c r="B7" s="4"/>
    </row>
    <row r="8" spans="2:9" ht="30" x14ac:dyDescent="0.3">
      <c r="B8" s="345" t="s">
        <v>613</v>
      </c>
      <c r="C8" s="346"/>
      <c r="D8" s="346"/>
      <c r="E8" s="346"/>
      <c r="F8" s="346"/>
      <c r="G8" s="346"/>
      <c r="H8" s="346"/>
      <c r="I8" s="346"/>
    </row>
    <row r="9" spans="2:9" ht="11.25" customHeight="1" x14ac:dyDescent="0.3">
      <c r="B9" s="345"/>
      <c r="C9" s="346"/>
      <c r="D9" s="346"/>
      <c r="E9" s="346"/>
      <c r="F9" s="346"/>
      <c r="G9" s="346"/>
      <c r="H9" s="346"/>
      <c r="I9" s="346"/>
    </row>
    <row r="10" spans="2:9" ht="38.25" customHeight="1" x14ac:dyDescent="0.3">
      <c r="B10" s="345" t="s">
        <v>612</v>
      </c>
      <c r="C10" s="344"/>
      <c r="D10" s="344"/>
      <c r="E10" s="344"/>
      <c r="F10" s="344"/>
      <c r="G10" s="344"/>
      <c r="H10" s="344"/>
      <c r="I10" s="344"/>
    </row>
    <row r="11" spans="2:9" ht="9" customHeight="1" x14ac:dyDescent="0.3">
      <c r="B11" s="24"/>
      <c r="C11" s="344"/>
      <c r="D11" s="344"/>
      <c r="E11" s="344"/>
      <c r="F11" s="344"/>
      <c r="G11" s="344"/>
      <c r="H11" s="344"/>
      <c r="I11" s="344"/>
    </row>
    <row r="12" spans="2:9" ht="37.5" customHeight="1" x14ac:dyDescent="0.3">
      <c r="B12" s="345" t="s">
        <v>611</v>
      </c>
      <c r="C12" s="344"/>
      <c r="D12" s="344"/>
      <c r="E12" s="344"/>
      <c r="F12" s="344"/>
      <c r="G12" s="344"/>
      <c r="H12" s="344"/>
      <c r="I12" s="344"/>
    </row>
    <row r="13" spans="2:9" x14ac:dyDescent="0.3">
      <c r="B13" s="1"/>
    </row>
    <row r="14" spans="2:9" x14ac:dyDescent="0.3">
      <c r="B14" s="24" t="s">
        <v>610</v>
      </c>
    </row>
    <row r="15" spans="2:9" ht="41.25" customHeight="1" x14ac:dyDescent="0.3">
      <c r="B15" s="24" t="s">
        <v>665</v>
      </c>
    </row>
    <row r="16" spans="2:9" x14ac:dyDescent="0.3">
      <c r="B16" s="24"/>
    </row>
    <row r="17" spans="2:7" ht="30" x14ac:dyDescent="0.3">
      <c r="B17" s="20" t="s">
        <v>609</v>
      </c>
      <c r="G17" s="343"/>
    </row>
  </sheetData>
  <sheetProtection algorithmName="SHA-512" hashValue="mBBwda6HPMr6+lCu8CdkrVQzLLBRWZqFXdZh5N1k/SOySMhEb+K8198VGzqZ0HdLL8skkuUGUKjbJR8Dg4ZdQA==" saltValue="wWPHXZ4aCACumAm9cqowPw==" spinCount="100000" sheet="1" objects="1" scenarios="1" selectLockedCells="1" selectUnlockedCells="1"/>
  <customSheetViews>
    <customSheetView guid="{B942BA88-CC1B-45E5-B422-5C319DA20C7E}">
      <selection activeCell="B6" sqref="B6"/>
      <pageMargins left="0.7" right="0.7" top="0.78740157499999996" bottom="0.78740157499999996" header="0.3" footer="0.3"/>
    </customSheetView>
    <customSheetView guid="{27DF1E55-3C5C-4472-8EFF-775630CBF46E}">
      <selection activeCell="B6" sqref="B6"/>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59999389629810485"/>
  </sheetPr>
  <dimension ref="A2:GH45"/>
  <sheetViews>
    <sheetView showGridLines="0" zoomScale="85" zoomScaleNormal="85" workbookViewId="0">
      <selection activeCell="G3" sqref="G3"/>
    </sheetView>
  </sheetViews>
  <sheetFormatPr baseColWidth="10" defaultColWidth="10.85546875" defaultRowHeight="16.5" x14ac:dyDescent="0.3"/>
  <cols>
    <col min="1" max="2" width="3.140625" style="114" customWidth="1"/>
    <col min="3" max="3" width="4" style="114" customWidth="1"/>
    <col min="4" max="4" width="10.85546875" style="114"/>
    <col min="5" max="5" width="10.85546875" style="114" customWidth="1"/>
    <col min="6" max="7" width="10.85546875" style="114"/>
    <col min="8" max="8" width="10.85546875" style="114" customWidth="1"/>
    <col min="9" max="9" width="10.85546875" style="115" customWidth="1"/>
    <col min="10" max="16" width="10.85546875" style="114"/>
    <col min="17" max="18" width="3.140625" style="114" customWidth="1"/>
    <col min="19" max="16384" width="10.85546875" style="114"/>
  </cols>
  <sheetData>
    <row r="2" spans="1:190" s="73" customFormat="1" x14ac:dyDescent="0.3">
      <c r="A2" s="114"/>
      <c r="B2" s="1"/>
      <c r="C2" s="1"/>
      <c r="D2" s="1"/>
      <c r="E2" s="1"/>
      <c r="F2" s="1"/>
      <c r="G2" s="1"/>
      <c r="H2" s="1"/>
      <c r="I2" s="2"/>
      <c r="J2" s="1"/>
      <c r="K2" s="1"/>
      <c r="L2" s="1"/>
      <c r="M2" s="1"/>
      <c r="N2" s="1"/>
      <c r="O2" s="1"/>
      <c r="P2" s="1"/>
      <c r="Q2" s="1"/>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row>
    <row r="3" spans="1:190" s="73" customFormat="1" ht="21.95" customHeight="1" x14ac:dyDescent="0.4">
      <c r="A3" s="114"/>
      <c r="B3" s="3"/>
      <c r="C3" s="118" t="s">
        <v>185</v>
      </c>
      <c r="D3" s="1"/>
      <c r="E3" s="1"/>
      <c r="F3" s="1"/>
      <c r="G3" s="1"/>
      <c r="H3" s="1"/>
      <c r="I3" s="2"/>
      <c r="J3" s="1"/>
      <c r="K3" s="1"/>
      <c r="L3" s="1"/>
      <c r="M3" s="1"/>
      <c r="N3" s="1"/>
      <c r="O3" s="1"/>
      <c r="P3" s="1"/>
      <c r="Q3" s="3"/>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row>
    <row r="4" spans="1:190" s="73" customFormat="1" ht="16.5" customHeight="1" x14ac:dyDescent="0.3">
      <c r="A4" s="114"/>
      <c r="B4" s="1"/>
      <c r="C4" s="8"/>
      <c r="D4" s="1"/>
      <c r="E4" s="9"/>
      <c r="F4" s="1"/>
      <c r="G4" s="1"/>
      <c r="H4" s="1"/>
      <c r="I4" s="1"/>
      <c r="J4" s="1"/>
      <c r="K4" s="1"/>
      <c r="L4" s="1"/>
      <c r="M4" s="1"/>
      <c r="N4" s="1"/>
      <c r="O4" s="1"/>
      <c r="P4" s="1"/>
      <c r="Q4" s="1"/>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row>
    <row r="5" spans="1:190" s="73" customFormat="1" ht="102" customHeight="1" x14ac:dyDescent="0.3">
      <c r="A5" s="114"/>
      <c r="B5" s="1"/>
      <c r="C5" s="581" t="s">
        <v>644</v>
      </c>
      <c r="D5" s="581"/>
      <c r="E5" s="581"/>
      <c r="F5" s="581"/>
      <c r="G5" s="581"/>
      <c r="H5" s="581"/>
      <c r="I5" s="581"/>
      <c r="J5" s="581"/>
      <c r="K5" s="581"/>
      <c r="L5" s="581"/>
      <c r="M5" s="581"/>
      <c r="N5" s="581"/>
      <c r="O5" s="581"/>
      <c r="P5" s="581"/>
      <c r="Q5" s="1"/>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row>
    <row r="6" spans="1:190" s="73" customFormat="1" ht="19.5" customHeight="1" x14ac:dyDescent="0.3">
      <c r="A6" s="114"/>
      <c r="B6" s="1"/>
      <c r="C6" s="31" t="s">
        <v>184</v>
      </c>
      <c r="D6" s="32"/>
      <c r="E6" s="33"/>
      <c r="F6" s="32"/>
      <c r="G6" s="32"/>
      <c r="H6" s="32"/>
      <c r="I6" s="32"/>
      <c r="J6" s="32"/>
      <c r="K6" s="32"/>
      <c r="L6" s="32"/>
      <c r="M6" s="32"/>
      <c r="N6" s="32"/>
      <c r="O6" s="32"/>
      <c r="P6" s="32"/>
      <c r="Q6" s="1"/>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row>
    <row r="7" spans="1:190" s="73" customFormat="1" ht="54" customHeight="1" x14ac:dyDescent="0.3">
      <c r="A7" s="114"/>
      <c r="B7" s="1"/>
      <c r="C7" s="8"/>
      <c r="D7" s="525" t="s">
        <v>666</v>
      </c>
      <c r="E7" s="525"/>
      <c r="F7" s="525"/>
      <c r="G7" s="525"/>
      <c r="H7" s="525"/>
      <c r="I7" s="525"/>
      <c r="J7" s="525"/>
      <c r="K7" s="525"/>
      <c r="L7" s="525"/>
      <c r="M7" s="525"/>
      <c r="N7" s="525"/>
      <c r="O7" s="525"/>
      <c r="P7" s="525"/>
      <c r="Q7" s="1"/>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row>
    <row r="8" spans="1:190" s="73" customFormat="1" ht="23.25" customHeight="1" x14ac:dyDescent="0.3">
      <c r="A8" s="114"/>
      <c r="B8" s="1"/>
      <c r="C8" s="1"/>
      <c r="D8" s="1"/>
      <c r="E8" s="9"/>
      <c r="F8" s="1"/>
      <c r="G8" s="1"/>
      <c r="H8" s="1"/>
      <c r="I8" s="1"/>
      <c r="J8" s="1"/>
      <c r="K8" s="1"/>
      <c r="L8" s="1"/>
      <c r="M8" s="1"/>
      <c r="N8" s="1"/>
      <c r="O8" s="1"/>
      <c r="P8" s="1"/>
      <c r="Q8" s="1"/>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row>
    <row r="9" spans="1:190" s="73" customFormat="1" ht="21" customHeight="1" x14ac:dyDescent="0.3">
      <c r="A9" s="114"/>
      <c r="B9" s="1"/>
      <c r="C9" s="31" t="s">
        <v>667</v>
      </c>
      <c r="D9" s="32"/>
      <c r="E9" s="33"/>
      <c r="F9" s="32"/>
      <c r="G9" s="32"/>
      <c r="H9" s="32"/>
      <c r="I9" s="32"/>
      <c r="J9" s="32"/>
      <c r="K9" s="32"/>
      <c r="L9" s="32"/>
      <c r="M9" s="32"/>
      <c r="N9" s="32"/>
      <c r="O9" s="32"/>
      <c r="P9" s="32"/>
      <c r="Q9" s="1"/>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row>
    <row r="10" spans="1:190" s="73" customFormat="1" ht="91.5" customHeight="1" x14ac:dyDescent="0.3">
      <c r="A10" s="114"/>
      <c r="B10" s="1"/>
      <c r="C10" s="1"/>
      <c r="D10" s="525" t="s">
        <v>619</v>
      </c>
      <c r="E10" s="525"/>
      <c r="F10" s="525"/>
      <c r="G10" s="525"/>
      <c r="H10" s="525"/>
      <c r="I10" s="525"/>
      <c r="J10" s="525"/>
      <c r="K10" s="525"/>
      <c r="L10" s="525"/>
      <c r="M10" s="525"/>
      <c r="N10" s="525"/>
      <c r="O10" s="525"/>
      <c r="P10" s="525"/>
      <c r="Q10" s="1"/>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row>
    <row r="11" spans="1:190" s="73" customFormat="1" ht="14.25" customHeight="1" x14ac:dyDescent="0.3">
      <c r="A11" s="114"/>
      <c r="B11" s="1"/>
      <c r="C11" s="1"/>
      <c r="D11" s="1"/>
      <c r="E11" s="9"/>
      <c r="F11" s="1"/>
      <c r="G11" s="1"/>
      <c r="H11" s="1"/>
      <c r="I11" s="1"/>
      <c r="J11" s="1"/>
      <c r="K11" s="1"/>
      <c r="L11" s="1"/>
      <c r="M11" s="1"/>
      <c r="N11" s="1"/>
      <c r="O11" s="1"/>
      <c r="P11" s="1"/>
      <c r="Q11" s="1"/>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row>
    <row r="12" spans="1:190" s="73" customFormat="1" ht="24" customHeight="1" x14ac:dyDescent="0.3">
      <c r="A12" s="114"/>
      <c r="B12" s="1"/>
      <c r="C12" s="31" t="s">
        <v>191</v>
      </c>
      <c r="D12" s="32"/>
      <c r="E12" s="33"/>
      <c r="F12" s="32"/>
      <c r="G12" s="32"/>
      <c r="H12" s="32"/>
      <c r="I12" s="32"/>
      <c r="J12" s="32"/>
      <c r="K12" s="32"/>
      <c r="L12" s="32"/>
      <c r="M12" s="32"/>
      <c r="N12" s="32"/>
      <c r="O12" s="32"/>
      <c r="P12" s="32"/>
      <c r="Q12" s="1"/>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row>
    <row r="13" spans="1:190" s="73" customFormat="1" ht="101.25" customHeight="1" x14ac:dyDescent="0.3">
      <c r="A13" s="114"/>
      <c r="B13" s="1"/>
      <c r="C13" s="1"/>
      <c r="D13" s="525" t="s">
        <v>668</v>
      </c>
      <c r="E13" s="525"/>
      <c r="F13" s="525"/>
      <c r="G13" s="525"/>
      <c r="H13" s="525"/>
      <c r="I13" s="525"/>
      <c r="J13" s="525"/>
      <c r="K13" s="525"/>
      <c r="L13" s="525"/>
      <c r="M13" s="525"/>
      <c r="N13" s="525"/>
      <c r="O13" s="525"/>
      <c r="P13" s="525"/>
      <c r="Q13" s="1"/>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row>
    <row r="14" spans="1:190" s="73" customFormat="1" ht="37.5" customHeight="1" thickBot="1" x14ac:dyDescent="0.35">
      <c r="A14" s="114"/>
      <c r="B14" s="1"/>
      <c r="C14" s="1"/>
      <c r="D14" s="525" t="s">
        <v>415</v>
      </c>
      <c r="E14" s="525"/>
      <c r="F14" s="525"/>
      <c r="G14" s="525"/>
      <c r="H14" s="525"/>
      <c r="I14" s="525"/>
      <c r="J14" s="525"/>
      <c r="K14" s="525"/>
      <c r="L14" s="525"/>
      <c r="M14" s="525"/>
      <c r="N14" s="525"/>
      <c r="O14" s="525"/>
      <c r="P14" s="525"/>
      <c r="Q14" s="1"/>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row>
    <row r="15" spans="1:190" s="73" customFormat="1" ht="17.100000000000001" customHeight="1" thickBot="1" x14ac:dyDescent="0.35">
      <c r="A15" s="114"/>
      <c r="B15" s="1"/>
      <c r="C15" s="1"/>
      <c r="D15" s="583" t="s">
        <v>394</v>
      </c>
      <c r="E15" s="584"/>
      <c r="F15" s="584"/>
      <c r="G15" s="584"/>
      <c r="H15" s="584"/>
      <c r="I15" s="584"/>
      <c r="J15" s="584"/>
      <c r="K15" s="584"/>
      <c r="L15" s="584"/>
      <c r="M15" s="584"/>
      <c r="N15" s="584"/>
      <c r="O15" s="585"/>
      <c r="P15" s="250"/>
      <c r="Q15" s="1"/>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row>
    <row r="16" spans="1:190" s="73" customFormat="1" ht="17.100000000000001" customHeight="1" thickBot="1" x14ac:dyDescent="0.35">
      <c r="A16" s="114"/>
      <c r="B16" s="1"/>
      <c r="C16" s="1"/>
      <c r="D16" s="586" t="s">
        <v>186</v>
      </c>
      <c r="E16" s="587"/>
      <c r="F16" s="587"/>
      <c r="G16" s="587"/>
      <c r="H16" s="587"/>
      <c r="I16" s="587"/>
      <c r="J16" s="587"/>
      <c r="K16" s="587"/>
      <c r="L16" s="587"/>
      <c r="M16" s="587"/>
      <c r="N16" s="587"/>
      <c r="O16" s="588"/>
      <c r="P16" s="250"/>
      <c r="Q16" s="1"/>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row>
    <row r="17" spans="1:190" s="73" customFormat="1" ht="17.100000000000001" customHeight="1" thickBot="1" x14ac:dyDescent="0.35">
      <c r="A17" s="114"/>
      <c r="B17" s="1"/>
      <c r="C17" s="1"/>
      <c r="D17" s="589" t="s">
        <v>393</v>
      </c>
      <c r="E17" s="590"/>
      <c r="F17" s="590"/>
      <c r="G17" s="590"/>
      <c r="H17" s="590"/>
      <c r="I17" s="590"/>
      <c r="J17" s="590"/>
      <c r="K17" s="590"/>
      <c r="L17" s="590"/>
      <c r="M17" s="590"/>
      <c r="N17" s="590"/>
      <c r="O17" s="591"/>
      <c r="P17" s="250"/>
      <c r="Q17" s="1"/>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row>
    <row r="18" spans="1:190" s="73" customFormat="1" ht="15.95" customHeight="1" x14ac:dyDescent="0.3">
      <c r="A18" s="114"/>
      <c r="B18" s="1"/>
      <c r="C18" s="1"/>
      <c r="D18" s="250"/>
      <c r="E18" s="250"/>
      <c r="F18" s="250"/>
      <c r="G18" s="250"/>
      <c r="H18" s="250"/>
      <c r="I18" s="250"/>
      <c r="J18" s="250"/>
      <c r="K18" s="250"/>
      <c r="L18" s="250"/>
      <c r="M18" s="250"/>
      <c r="N18" s="250"/>
      <c r="O18" s="250"/>
      <c r="P18" s="250"/>
      <c r="Q18" s="1"/>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row>
    <row r="19" spans="1:190" s="73" customFormat="1" ht="16.5" customHeight="1" x14ac:dyDescent="0.3">
      <c r="A19" s="114"/>
      <c r="B19" s="1"/>
      <c r="C19" s="8"/>
      <c r="D19" s="254" t="s">
        <v>116</v>
      </c>
      <c r="E19" s="33"/>
      <c r="F19" s="32"/>
      <c r="G19" s="32"/>
      <c r="H19" s="32"/>
      <c r="I19" s="32"/>
      <c r="J19" s="32"/>
      <c r="K19" s="32"/>
      <c r="L19" s="32"/>
      <c r="M19" s="32"/>
      <c r="N19" s="32"/>
      <c r="O19" s="32"/>
      <c r="P19" s="1"/>
      <c r="Q19" s="1"/>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row>
    <row r="20" spans="1:190" s="86" customFormat="1" ht="137.25" customHeight="1" x14ac:dyDescent="0.25">
      <c r="A20" s="116"/>
      <c r="B20" s="7"/>
      <c r="C20" s="8"/>
      <c r="D20" s="579" t="s">
        <v>669</v>
      </c>
      <c r="E20" s="579"/>
      <c r="F20" s="579"/>
      <c r="G20" s="579"/>
      <c r="H20" s="579"/>
      <c r="I20" s="579"/>
      <c r="J20" s="579"/>
      <c r="K20" s="579"/>
      <c r="L20" s="579"/>
      <c r="M20" s="579"/>
      <c r="N20" s="579"/>
      <c r="O20" s="579"/>
      <c r="P20" s="7"/>
      <c r="Q20" s="7"/>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row>
    <row r="21" spans="1:190" s="86" customFormat="1" ht="30" customHeight="1" x14ac:dyDescent="0.25">
      <c r="A21" s="116"/>
      <c r="B21" s="7"/>
      <c r="C21" s="8"/>
      <c r="D21" s="593" t="s">
        <v>729</v>
      </c>
      <c r="E21" s="593"/>
      <c r="F21" s="593"/>
      <c r="G21" s="593"/>
      <c r="H21" s="593"/>
      <c r="I21" s="593"/>
      <c r="J21" s="593"/>
      <c r="K21" s="593"/>
      <c r="L21" s="593"/>
      <c r="M21" s="593"/>
      <c r="N21" s="593"/>
      <c r="O21" s="593"/>
      <c r="P21" s="7"/>
      <c r="Q21" s="7"/>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row>
    <row r="22" spans="1:190" s="86" customFormat="1" ht="9.9499999999999993" customHeight="1" x14ac:dyDescent="0.25">
      <c r="A22" s="116"/>
      <c r="B22" s="7"/>
      <c r="C22" s="8"/>
      <c r="D22" s="465"/>
      <c r="E22" s="465"/>
      <c r="F22" s="465"/>
      <c r="G22" s="465"/>
      <c r="H22" s="465"/>
      <c r="I22" s="465"/>
      <c r="J22" s="465"/>
      <c r="K22" s="465"/>
      <c r="L22" s="465"/>
      <c r="M22" s="465"/>
      <c r="N22" s="465"/>
      <c r="O22" s="465"/>
      <c r="P22" s="7"/>
      <c r="Q22" s="7"/>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row>
    <row r="23" spans="1:190" s="73" customFormat="1" ht="16.5" customHeight="1" x14ac:dyDescent="0.3">
      <c r="A23" s="114"/>
      <c r="B23" s="1"/>
      <c r="C23" s="8"/>
      <c r="D23" s="254" t="s">
        <v>187</v>
      </c>
      <c r="E23" s="33"/>
      <c r="F23" s="32"/>
      <c r="G23" s="32"/>
      <c r="H23" s="32"/>
      <c r="I23" s="32"/>
      <c r="J23" s="32"/>
      <c r="K23" s="32"/>
      <c r="L23" s="32"/>
      <c r="M23" s="32"/>
      <c r="N23" s="32"/>
      <c r="O23" s="32"/>
      <c r="P23" s="1"/>
      <c r="Q23" s="1"/>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row>
    <row r="24" spans="1:190" s="86" customFormat="1" ht="99.75" customHeight="1" x14ac:dyDescent="0.25">
      <c r="A24" s="116"/>
      <c r="B24" s="7"/>
      <c r="C24" s="8"/>
      <c r="D24" s="579" t="s">
        <v>416</v>
      </c>
      <c r="E24" s="579"/>
      <c r="F24" s="579"/>
      <c r="G24" s="579"/>
      <c r="H24" s="579"/>
      <c r="I24" s="579"/>
      <c r="J24" s="579"/>
      <c r="K24" s="579"/>
      <c r="L24" s="579"/>
      <c r="M24" s="579"/>
      <c r="N24" s="579"/>
      <c r="O24" s="579"/>
      <c r="P24" s="7"/>
      <c r="Q24" s="7"/>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row>
    <row r="25" spans="1:190" s="73" customFormat="1" ht="21" customHeight="1" x14ac:dyDescent="0.3">
      <c r="A25" s="114"/>
      <c r="B25" s="1"/>
      <c r="C25" s="8"/>
      <c r="D25" s="254" t="s">
        <v>188</v>
      </c>
      <c r="E25" s="33"/>
      <c r="F25" s="32"/>
      <c r="G25" s="32"/>
      <c r="H25" s="32"/>
      <c r="I25" s="32"/>
      <c r="J25" s="32"/>
      <c r="K25" s="32"/>
      <c r="L25" s="32"/>
      <c r="M25" s="32"/>
      <c r="N25" s="32"/>
      <c r="O25" s="32"/>
      <c r="P25" s="1"/>
      <c r="Q25" s="1"/>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row>
    <row r="26" spans="1:190" s="86" customFormat="1" ht="112.5" customHeight="1" x14ac:dyDescent="0.25">
      <c r="A26" s="116"/>
      <c r="B26" s="7"/>
      <c r="C26" s="8"/>
      <c r="D26" s="579" t="s">
        <v>645</v>
      </c>
      <c r="E26" s="579"/>
      <c r="F26" s="579"/>
      <c r="G26" s="579"/>
      <c r="H26" s="579"/>
      <c r="I26" s="579"/>
      <c r="J26" s="579"/>
      <c r="K26" s="579"/>
      <c r="L26" s="579"/>
      <c r="M26" s="579"/>
      <c r="N26" s="579"/>
      <c r="O26" s="579"/>
      <c r="P26" s="255"/>
      <c r="Q26" s="7"/>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row>
    <row r="27" spans="1:190" s="73" customFormat="1" ht="22.5" customHeight="1" x14ac:dyDescent="0.3">
      <c r="A27" s="114"/>
      <c r="B27" s="1"/>
      <c r="C27" s="8"/>
      <c r="D27" s="254" t="s">
        <v>646</v>
      </c>
      <c r="E27" s="33"/>
      <c r="F27" s="32"/>
      <c r="G27" s="32"/>
      <c r="H27" s="32"/>
      <c r="I27" s="32"/>
      <c r="J27" s="32"/>
      <c r="K27" s="32"/>
      <c r="L27" s="32"/>
      <c r="M27" s="32"/>
      <c r="N27" s="32"/>
      <c r="O27" s="32"/>
      <c r="P27" s="1"/>
      <c r="Q27" s="1"/>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row>
    <row r="28" spans="1:190" s="86" customFormat="1" ht="83.25" customHeight="1" x14ac:dyDescent="0.25">
      <c r="A28" s="116"/>
      <c r="B28" s="7"/>
      <c r="C28" s="8"/>
      <c r="D28" s="579" t="s">
        <v>418</v>
      </c>
      <c r="E28" s="579"/>
      <c r="F28" s="579"/>
      <c r="G28" s="579"/>
      <c r="H28" s="579"/>
      <c r="I28" s="579"/>
      <c r="J28" s="579"/>
      <c r="K28" s="579"/>
      <c r="L28" s="579"/>
      <c r="M28" s="579"/>
      <c r="N28" s="579"/>
      <c r="O28" s="579"/>
      <c r="P28" s="7"/>
      <c r="Q28" s="7"/>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row>
    <row r="29" spans="1:190" s="73" customFormat="1" ht="16.5" customHeight="1" x14ac:dyDescent="0.3">
      <c r="A29" s="114"/>
      <c r="B29" s="1"/>
      <c r="C29" s="8"/>
      <c r="D29" s="1"/>
      <c r="E29" s="9"/>
      <c r="F29" s="1"/>
      <c r="G29" s="1"/>
      <c r="H29" s="1"/>
      <c r="I29" s="1"/>
      <c r="J29" s="1"/>
      <c r="K29" s="1"/>
      <c r="L29" s="1"/>
      <c r="M29" s="1"/>
      <c r="N29" s="1"/>
      <c r="O29" s="1"/>
      <c r="P29" s="1"/>
      <c r="Q29" s="1"/>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row>
    <row r="30" spans="1:190" s="73" customFormat="1" ht="16.5" customHeight="1" x14ac:dyDescent="0.3">
      <c r="A30" s="114"/>
      <c r="B30" s="1"/>
      <c r="C30" s="31" t="s">
        <v>670</v>
      </c>
      <c r="D30" s="32"/>
      <c r="E30" s="33"/>
      <c r="F30" s="32"/>
      <c r="G30" s="32"/>
      <c r="H30" s="32"/>
      <c r="I30" s="32"/>
      <c r="J30" s="32"/>
      <c r="K30" s="32"/>
      <c r="L30" s="32"/>
      <c r="M30" s="32"/>
      <c r="N30" s="32"/>
      <c r="O30" s="32"/>
      <c r="P30" s="32"/>
      <c r="Q30" s="1"/>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row>
    <row r="31" spans="1:190" s="73" customFormat="1" ht="50.25" customHeight="1" x14ac:dyDescent="0.3">
      <c r="A31" s="114"/>
      <c r="B31" s="1"/>
      <c r="C31" s="8"/>
      <c r="D31" s="579" t="s">
        <v>671</v>
      </c>
      <c r="E31" s="579"/>
      <c r="F31" s="579"/>
      <c r="G31" s="579"/>
      <c r="H31" s="579"/>
      <c r="I31" s="579"/>
      <c r="J31" s="579"/>
      <c r="K31" s="579"/>
      <c r="L31" s="579"/>
      <c r="M31" s="579"/>
      <c r="N31" s="579"/>
      <c r="O31" s="579"/>
      <c r="P31" s="579"/>
      <c r="Q31" s="1"/>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row>
    <row r="32" spans="1:190" s="73" customFormat="1" ht="16.5" customHeight="1" x14ac:dyDescent="0.3">
      <c r="A32" s="114"/>
      <c r="B32" s="1"/>
      <c r="C32" s="1"/>
      <c r="D32" s="1"/>
      <c r="E32" s="1"/>
      <c r="F32" s="1"/>
      <c r="G32" s="1"/>
      <c r="H32" s="1"/>
      <c r="I32" s="2"/>
      <c r="J32" s="1"/>
      <c r="K32" s="1"/>
      <c r="L32" s="1"/>
      <c r="M32" s="1"/>
      <c r="N32" s="1"/>
      <c r="O32" s="1"/>
      <c r="P32" s="1"/>
      <c r="Q32" s="1"/>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row>
    <row r="33" spans="1:190" s="73" customFormat="1" ht="16.5" customHeight="1" x14ac:dyDescent="0.3">
      <c r="A33" s="114"/>
      <c r="B33" s="1"/>
      <c r="C33" s="31" t="s">
        <v>718</v>
      </c>
      <c r="D33" s="32"/>
      <c r="E33" s="33"/>
      <c r="F33" s="32"/>
      <c r="G33" s="32"/>
      <c r="H33" s="32"/>
      <c r="I33" s="32"/>
      <c r="J33" s="32"/>
      <c r="K33" s="32"/>
      <c r="L33" s="32"/>
      <c r="M33" s="32"/>
      <c r="N33" s="32"/>
      <c r="O33" s="32"/>
      <c r="P33" s="32"/>
      <c r="Q33" s="1"/>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c r="GE33" s="114"/>
      <c r="GF33" s="114"/>
      <c r="GG33" s="114"/>
      <c r="GH33" s="114"/>
    </row>
    <row r="34" spans="1:190" s="73" customFormat="1" ht="33.75" customHeight="1" x14ac:dyDescent="0.3">
      <c r="A34" s="114"/>
      <c r="B34" s="1"/>
      <c r="C34" s="8"/>
      <c r="D34" s="592" t="s">
        <v>720</v>
      </c>
      <c r="E34" s="592"/>
      <c r="F34" s="592"/>
      <c r="G34" s="592"/>
      <c r="H34" s="592"/>
      <c r="I34" s="592"/>
      <c r="J34" s="592"/>
      <c r="K34" s="592"/>
      <c r="L34" s="592"/>
      <c r="M34" s="592"/>
      <c r="N34" s="592"/>
      <c r="O34" s="592"/>
      <c r="P34" s="592"/>
      <c r="Q34" s="1"/>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row>
    <row r="35" spans="1:190" s="73" customFormat="1" ht="16.5" customHeight="1" x14ac:dyDescent="0.3">
      <c r="A35" s="114"/>
      <c r="B35" s="1"/>
      <c r="C35" s="8"/>
      <c r="D35" s="458"/>
      <c r="E35" s="458"/>
      <c r="F35" s="458"/>
      <c r="G35" s="458"/>
      <c r="H35" s="458"/>
      <c r="I35" s="458"/>
      <c r="J35" s="458"/>
      <c r="K35" s="458"/>
      <c r="L35" s="458"/>
      <c r="M35" s="458"/>
      <c r="N35" s="458"/>
      <c r="O35" s="458"/>
      <c r="P35" s="458"/>
      <c r="Q35" s="1"/>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row>
    <row r="36" spans="1:190" s="73" customFormat="1" ht="16.5" customHeight="1" x14ac:dyDescent="0.3">
      <c r="A36" s="114"/>
      <c r="B36" s="1"/>
      <c r="C36" s="31" t="s">
        <v>189</v>
      </c>
      <c r="D36" s="32"/>
      <c r="E36" s="33"/>
      <c r="F36" s="32"/>
      <c r="G36" s="32"/>
      <c r="H36" s="32"/>
      <c r="I36" s="32"/>
      <c r="J36" s="32"/>
      <c r="K36" s="32"/>
      <c r="L36" s="32"/>
      <c r="M36" s="32"/>
      <c r="N36" s="32"/>
      <c r="O36" s="32"/>
      <c r="P36" s="32"/>
      <c r="Q36" s="1"/>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row>
    <row r="37" spans="1:190" s="73" customFormat="1" x14ac:dyDescent="0.3">
      <c r="A37" s="114"/>
      <c r="B37" s="1"/>
      <c r="C37" s="1"/>
      <c r="D37" s="1"/>
      <c r="E37" s="1"/>
      <c r="F37" s="1"/>
      <c r="G37" s="1"/>
      <c r="H37" s="1"/>
      <c r="I37" s="2"/>
      <c r="J37" s="1"/>
      <c r="K37" s="1"/>
      <c r="L37" s="1"/>
      <c r="M37" s="1"/>
      <c r="N37" s="1"/>
      <c r="O37" s="1"/>
      <c r="P37" s="1"/>
      <c r="Q37" s="1"/>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row>
    <row r="38" spans="1:190" s="73" customFormat="1" x14ac:dyDescent="0.3">
      <c r="A38" s="114"/>
      <c r="B38" s="1"/>
      <c r="C38" s="1"/>
      <c r="D38" s="582" t="s">
        <v>190</v>
      </c>
      <c r="E38" s="582"/>
      <c r="F38" s="582"/>
      <c r="G38" s="582"/>
      <c r="H38" s="582"/>
      <c r="I38" s="582"/>
      <c r="J38" s="582"/>
      <c r="K38" s="582"/>
      <c r="L38" s="582"/>
      <c r="M38" s="582"/>
      <c r="N38" s="582"/>
      <c r="O38" s="582"/>
      <c r="P38" s="1"/>
      <c r="Q38" s="1"/>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row>
    <row r="39" spans="1:190" s="73" customFormat="1" x14ac:dyDescent="0.3">
      <c r="A39" s="114"/>
      <c r="B39" s="1"/>
      <c r="C39" s="8"/>
      <c r="D39" s="578" t="s">
        <v>672</v>
      </c>
      <c r="E39" s="578"/>
      <c r="F39" s="578"/>
      <c r="G39" s="578"/>
      <c r="H39" s="578"/>
      <c r="I39" s="578"/>
      <c r="J39" s="578"/>
      <c r="K39" s="578"/>
      <c r="L39" s="578"/>
      <c r="M39" s="578"/>
      <c r="N39" s="578"/>
      <c r="O39" s="578"/>
      <c r="P39" s="1"/>
      <c r="Q39" s="1"/>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row>
    <row r="40" spans="1:190" s="73" customFormat="1" x14ac:dyDescent="0.3">
      <c r="A40" s="114"/>
      <c r="B40" s="1"/>
      <c r="C40" s="8"/>
      <c r="D40" s="578" t="s">
        <v>413</v>
      </c>
      <c r="E40" s="578"/>
      <c r="F40" s="578"/>
      <c r="G40" s="578"/>
      <c r="H40" s="578"/>
      <c r="I40" s="578"/>
      <c r="J40" s="578"/>
      <c r="K40" s="578"/>
      <c r="L40" s="578"/>
      <c r="M40" s="578"/>
      <c r="N40" s="578"/>
      <c r="O40" s="578"/>
      <c r="P40" s="1"/>
      <c r="Q40" s="1"/>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row>
    <row r="41" spans="1:190" s="73" customFormat="1" x14ac:dyDescent="0.3">
      <c r="A41" s="114"/>
      <c r="B41" s="1"/>
      <c r="C41" s="8"/>
      <c r="D41" s="578" t="s">
        <v>414</v>
      </c>
      <c r="E41" s="578"/>
      <c r="F41" s="578"/>
      <c r="G41" s="578"/>
      <c r="H41" s="578"/>
      <c r="I41" s="578"/>
      <c r="J41" s="578"/>
      <c r="K41" s="578"/>
      <c r="L41" s="578"/>
      <c r="M41" s="578"/>
      <c r="N41" s="578"/>
      <c r="O41" s="578"/>
      <c r="P41" s="1"/>
      <c r="Q41" s="1"/>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row>
    <row r="42" spans="1:190" s="73" customFormat="1" x14ac:dyDescent="0.3">
      <c r="A42" s="114"/>
      <c r="B42" s="1"/>
      <c r="C42" s="8"/>
      <c r="D42" s="578" t="s">
        <v>417</v>
      </c>
      <c r="E42" s="578"/>
      <c r="F42" s="578"/>
      <c r="G42" s="578"/>
      <c r="H42" s="578"/>
      <c r="I42" s="578"/>
      <c r="J42" s="578"/>
      <c r="K42" s="578"/>
      <c r="L42" s="578"/>
      <c r="M42" s="578"/>
      <c r="N42" s="578"/>
      <c r="O42" s="578"/>
      <c r="P42" s="1"/>
      <c r="Q42" s="1"/>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row>
    <row r="43" spans="1:190" s="73" customFormat="1" x14ac:dyDescent="0.3">
      <c r="A43" s="114"/>
      <c r="B43" s="1"/>
      <c r="C43" s="1"/>
      <c r="D43" s="580"/>
      <c r="E43" s="580"/>
      <c r="F43" s="580"/>
      <c r="G43" s="580"/>
      <c r="H43" s="580"/>
      <c r="I43" s="580"/>
      <c r="J43" s="580"/>
      <c r="K43" s="580"/>
      <c r="L43" s="580"/>
      <c r="M43" s="580"/>
      <c r="N43" s="580"/>
      <c r="O43" s="580"/>
      <c r="P43" s="1"/>
      <c r="Q43" s="1"/>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row>
    <row r="44" spans="1:190" s="73" customFormat="1" x14ac:dyDescent="0.3">
      <c r="A44" s="114"/>
      <c r="B44" s="1"/>
      <c r="C44" s="1"/>
      <c r="D44" s="1"/>
      <c r="E44" s="1"/>
      <c r="F44" s="1"/>
      <c r="G44" s="1"/>
      <c r="H44" s="1"/>
      <c r="I44" s="2"/>
      <c r="J44" s="1"/>
      <c r="K44" s="1"/>
      <c r="L44" s="1"/>
      <c r="M44" s="1"/>
      <c r="N44" s="1"/>
      <c r="O44" s="1"/>
      <c r="P44" s="1"/>
      <c r="Q44" s="1"/>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row>
    <row r="45" spans="1:190" s="73" customFormat="1" x14ac:dyDescent="0.3">
      <c r="A45" s="114"/>
      <c r="B45" s="114"/>
      <c r="C45" s="114"/>
      <c r="D45" s="114"/>
      <c r="E45" s="114"/>
      <c r="F45" s="114"/>
      <c r="G45" s="114"/>
      <c r="H45" s="114"/>
      <c r="I45" s="115"/>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row>
  </sheetData>
  <sheetProtection password="CC39" sheet="1"/>
  <customSheetViews>
    <customSheetView guid="{B942BA88-CC1B-45E5-B422-5C319DA20C7E}" scale="85" showGridLines="0">
      <selection activeCell="D33" sqref="D33:O33"/>
      <pageMargins left="0.7" right="0.7" top="0.75" bottom="0.75" header="0.3" footer="0.3"/>
      <pageSetup paperSize="9" orientation="portrait" r:id="rId1"/>
    </customSheetView>
    <customSheetView guid="{27DF1E55-3C5C-4472-8EFF-775630CBF46E}" scale="85" showGridLines="0">
      <selection activeCell="D33" sqref="D33:O33"/>
      <pageMargins left="0.7" right="0.7" top="0.75" bottom="0.75" header="0.3" footer="0.3"/>
      <pageSetup paperSize="9" orientation="portrait" r:id="rId2"/>
    </customSheetView>
  </customSheetViews>
  <mergeCells count="21">
    <mergeCell ref="C5:P5"/>
    <mergeCell ref="D38:O38"/>
    <mergeCell ref="D39:O39"/>
    <mergeCell ref="D40:O40"/>
    <mergeCell ref="D41:O41"/>
    <mergeCell ref="D13:P13"/>
    <mergeCell ref="D20:O20"/>
    <mergeCell ref="D15:O15"/>
    <mergeCell ref="D16:O16"/>
    <mergeCell ref="D17:O17"/>
    <mergeCell ref="D14:P14"/>
    <mergeCell ref="D24:O24"/>
    <mergeCell ref="D26:O26"/>
    <mergeCell ref="D34:P34"/>
    <mergeCell ref="D21:O21"/>
    <mergeCell ref="D42:O42"/>
    <mergeCell ref="D28:O28"/>
    <mergeCell ref="D31:P31"/>
    <mergeCell ref="D43:O43"/>
    <mergeCell ref="D7:P7"/>
    <mergeCell ref="D10:P10"/>
  </mergeCells>
  <hyperlinks>
    <hyperlink ref="D38:O38" r:id="rId3" display="Natural Hazard Overview &amp; Risk Assessment Austria (HORA), BML"/>
    <hyperlink ref="D39:O39" r:id="rId4" display="Ratgeber für die Eigenvorsorge bei Hochwasser, Muren, Lawinen, Steinschlag und Ruschungen, BML (2015)"/>
    <hyperlink ref="D40:O40" r:id="rId5" display="Naturgefahren im Klimawandel Vorsorgecheck - Definitionen der Naturgefahren"/>
    <hyperlink ref="D41:O41" r:id="rId6" display="Technical guidance on the climate proofing of infrastructure in the period 2021-2027, Document 52021XC0916(03), Official Journal of the European Union (2021)"/>
    <hyperlink ref="D42:O42" r:id="rId7" display="CLIMAMAP - Climate Change Impact Maps for Austrian Regions, CCCA"/>
    <hyperlink ref="D21:O21" location="Link_Gefährdung_Betrieb_Umwelt_Mensch" display="Das Glossar in Tabellenblatt 5.4 gibt Hilfestellung der Einschätzung der Gefährdung von Betrieb, Umwelt oder Mensch und enthält zudem auch weitere für das Ausfüllen hilfreiche Erläuterungen und Definitionen."/>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44</vt:i4>
      </vt:variant>
    </vt:vector>
  </HeadingPairs>
  <TitlesOfParts>
    <vt:vector size="59" baseType="lpstr">
      <vt:lpstr>1 Einleitung</vt:lpstr>
      <vt:lpstr>2 Prüfcheck</vt:lpstr>
      <vt:lpstr>3 Vorhaben</vt:lpstr>
      <vt:lpstr>4.0 Anleitung Prüfcheck &amp; KN </vt:lpstr>
      <vt:lpstr>4.1 KlimaNeutralität Teil 1</vt:lpstr>
      <vt:lpstr>4.2 Kategorie A &amp; B</vt:lpstr>
      <vt:lpstr>4.3 Positivkriterien</vt:lpstr>
      <vt:lpstr>4.4 CO2-Fußabdruck</vt:lpstr>
      <vt:lpstr>5.0 Anleitung KWA - Teil 2</vt:lpstr>
      <vt:lpstr>5.1 Gravitativ</vt:lpstr>
      <vt:lpstr>5.2 Hydrologisch</vt:lpstr>
      <vt:lpstr>5.3 Wetter-Klimabezogen</vt:lpstr>
      <vt:lpstr>5.4 Glossar</vt:lpstr>
      <vt:lpstr>6 Ergebnis</vt:lpstr>
      <vt:lpstr>7 Dokumentation Detailanalyse</vt:lpstr>
      <vt:lpstr>'3 Vorhaben'!Druckbereich</vt:lpstr>
      <vt:lpstr>'5.1 Gravitativ'!Druckbereich</vt:lpstr>
      <vt:lpstr>'5.2 Hydrologisch'!Druckbereich</vt:lpstr>
      <vt:lpstr>'5.3 Wetter-Klimabezogen'!Druckbereich</vt:lpstr>
      <vt:lpstr>'6 Ergebnis'!Druckbereich</vt:lpstr>
      <vt:lpstr>'7 Dokumentation Detailanalyse'!Druckbereich</vt:lpstr>
      <vt:lpstr>Link_1.1_Rutschungen</vt:lpstr>
      <vt:lpstr>Link_1.1_Rutschungen_Maßnahmen</vt:lpstr>
      <vt:lpstr>Link_1.1_Rutschungen_Risiken</vt:lpstr>
      <vt:lpstr>Link_1.2_Steinschlag</vt:lpstr>
      <vt:lpstr>Link_1.2_Steinschlag_Maßnahmen</vt:lpstr>
      <vt:lpstr>Link_1.2_Steinschlag_Risiken</vt:lpstr>
      <vt:lpstr>Link_1.3_Lawine</vt:lpstr>
      <vt:lpstr>Link_1.3_Lawine_Maßnahmen</vt:lpstr>
      <vt:lpstr>Link_1.3_Lawine_Risiken</vt:lpstr>
      <vt:lpstr>Link_2.1_Hochwasser</vt:lpstr>
      <vt:lpstr>Link_2.1_Hochwasser_Maßnahmen</vt:lpstr>
      <vt:lpstr>Link_2.1_Hochwasser_Risiken</vt:lpstr>
      <vt:lpstr>Link_2.2_Abfluss</vt:lpstr>
      <vt:lpstr>Link_2.2_Abfluss_Maßnahmen</vt:lpstr>
      <vt:lpstr>Link_2.2_Abfluss_Risiken</vt:lpstr>
      <vt:lpstr>Link_2.3_Niederschlag</vt:lpstr>
      <vt:lpstr>Link_2.3_Niederschlag_Maßnahmen</vt:lpstr>
      <vt:lpstr>Link_2.3_Niederschlag_Risiken</vt:lpstr>
      <vt:lpstr>Link_3.1_Hitze</vt:lpstr>
      <vt:lpstr>Link_3.1_Hitze_Maßnahmen</vt:lpstr>
      <vt:lpstr>Link_3.1_Hitze_Risiken</vt:lpstr>
      <vt:lpstr>Link_3.2_Trockenheit</vt:lpstr>
      <vt:lpstr>Link_3.2_Trockenheit_Maßnahmen</vt:lpstr>
      <vt:lpstr>Link_3.2_Trockenheit_Risiken</vt:lpstr>
      <vt:lpstr>Link_3.3_Waldbrand</vt:lpstr>
      <vt:lpstr>Link_3.3_Waldbrand_Maßnahmen</vt:lpstr>
      <vt:lpstr>Link_3.3_Waldbrand_Risiken</vt:lpstr>
      <vt:lpstr>Link_3.4_Sturm</vt:lpstr>
      <vt:lpstr>Link_3.4_Sturm_Maßnahmen</vt:lpstr>
      <vt:lpstr>Link_3.4_Sturm_Risiken</vt:lpstr>
      <vt:lpstr>Link_3.5_Hagel</vt:lpstr>
      <vt:lpstr>Link_3.5_Hagel_Maßnahmen</vt:lpstr>
      <vt:lpstr>Link_3.5_Hagel_Risiken</vt:lpstr>
      <vt:lpstr>Link_3.6_Schneelast</vt:lpstr>
      <vt:lpstr>Link_3.6_Schneelast_Maßnahmen</vt:lpstr>
      <vt:lpstr>Link_3.6_Schneelast_Risiken</vt:lpstr>
      <vt:lpstr>Link_Ergebnis_KWA</vt:lpstr>
      <vt:lpstr>Link_Gefährdung_Betrieb_Umwelt_Mensch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Offenzeller Martina</dc:creator>
  <cp:lastModifiedBy>Margelik Eva</cp:lastModifiedBy>
  <cp:lastPrinted>2023-06-01T12:21:15Z</cp:lastPrinted>
  <dcterms:created xsi:type="dcterms:W3CDTF">2015-06-05T18:19:34Z</dcterms:created>
  <dcterms:modified xsi:type="dcterms:W3CDTF">2023-09-28T16:41:00Z</dcterms:modified>
</cp:coreProperties>
</file>